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tabRatio="737" activeTab="0"/>
  </bookViews>
  <sheets>
    <sheet name="Fiche CMPE" sheetId="1" r:id="rId1"/>
    <sheet name="Annexe 1 - renvois" sheetId="2" r:id="rId2"/>
    <sheet name="Annexe 2 - codes CPV" sheetId="3" r:id="rId3"/>
    <sheet name="Tables" sheetId="4" state="hidden" r:id="rId4"/>
    <sheet name="Min" sheetId="5" state="hidden" r:id="rId5"/>
    <sheet name="Datas_Stat" sheetId="6" state="hidden" r:id="rId6"/>
    <sheet name="Datas_Dos" sheetId="7" state="hidden" r:id="rId7"/>
    <sheet name="Feuil1" sheetId="8" state="veryHidden" r:id="rId8"/>
  </sheets>
  <externalReferences>
    <externalReference r:id="rId11"/>
  </externalReferences>
  <definedNames>
    <definedName name="_T_Rech_Lib_Max">'Annexe 2 - codes CPV'!$B$5:$D$342</definedName>
    <definedName name="A_Cad_0">'Datas_Stat'!$S$6</definedName>
    <definedName name="A_Cad_1">'Datas_Stat'!$S$7</definedName>
    <definedName name="A_Cad_2">'Datas_Stat'!$S$8</definedName>
    <definedName name="A_Cad_3">'Datas_Stat'!$S$9</definedName>
    <definedName name="A_Cad_4">'Datas_Stat'!$S$10</definedName>
    <definedName name="A_Cad_5">'Datas_Stat'!$S$11</definedName>
    <definedName name="Adr_Min">'Fiche CMPE'!$G$19</definedName>
    <definedName name="Ass_0">'Datas_Stat'!$Z$6</definedName>
    <definedName name="Avis_0">'Datas_Stat'!$Y$6</definedName>
    <definedName name="Avt_0">'Datas_Stat'!$Q$6</definedName>
    <definedName name="Avt_1">'Datas_Stat'!$Q$7</definedName>
    <definedName name="Avt_2">'Datas_Stat'!$Q$8</definedName>
    <definedName name="Avt_3">'Datas_Stat'!$Q$9</definedName>
    <definedName name="Avt_4">'Datas_Stat'!$Q$10</definedName>
    <definedName name="Avt_5">'Datas_Stat'!$Q$11</definedName>
    <definedName name="BC_0">'Datas_Stat'!$R$6</definedName>
    <definedName name="BC_1">'Datas_Stat'!$R$7</definedName>
    <definedName name="BC_2">'Datas_Stat'!$R$8</definedName>
    <definedName name="BC_3">'Datas_Stat'!$R$9</definedName>
    <definedName name="BC_4">'Datas_Stat'!$R$10</definedName>
    <definedName name="BC_5">'Datas_Stat'!$R$11</definedName>
    <definedName name="Code_Min">'Min'!$B$7:$B$26</definedName>
    <definedName name="Corr_Adr">'Fiche CMPE'!$F$36</definedName>
    <definedName name="Corr_Fax">'Fiche CMPE'!$Y$39</definedName>
    <definedName name="Corr_Mail">'Fiche CMPE'!$F$39</definedName>
    <definedName name="Corr_Min_0">'Datas_Dos'!$J$4</definedName>
    <definedName name="Corr_Nom">'Fiche CMPE'!$Y$33</definedName>
    <definedName name="Corr_Serv">'Fiche CMPE'!$M$29</definedName>
    <definedName name="Corr_Tél">'Fiche CMPE'!$AJ$39</definedName>
    <definedName name="CorrCMPE">'Fiche CMPE'!#REF!</definedName>
    <definedName name="CPV">'Fiche CMPE'!$N$54</definedName>
    <definedName name="Datas_H">'Datas_Stat'!$B$13:$Z$13</definedName>
    <definedName name="Datas_H_B">'Datas_Dos'!$B$8:$AM$8</definedName>
    <definedName name="Date_Arriv_1">'Fiche CMPE'!$B$86</definedName>
    <definedName name="Date_Arriv_2">'Fiche CMPE'!$C$92</definedName>
    <definedName name="Date_Arriv_3">'Fiche CMPE'!$C$94</definedName>
    <definedName name="Date_Arriv_4">'Fiche CMPE'!$C$96</definedName>
    <definedName name="Date_Arriv_5">'Fiche CMPE'!$C$98</definedName>
    <definedName name="Date_Arriv_6">'Fiche CMPE'!$C$100</definedName>
    <definedName name="Date_Arriv_7">'Fiche CMPE'!$C$108</definedName>
    <definedName name="Date_Arriv_8">'Fiche CMPE'!#REF!</definedName>
    <definedName name="Date_Complet">'Fiche CMPE'!$AF$73</definedName>
    <definedName name="Date_Dép_2">'Fiche CMPE'!$I$86</definedName>
    <definedName name="Date_Dép_3">'Fiche CMPE'!$I$88</definedName>
    <definedName name="Date_Dép_4">'Fiche CMPE'!$I$96</definedName>
    <definedName name="Date_Dép_5">'Fiche CMPE'!$I$98</definedName>
    <definedName name="Date_Dép_6">'Fiche CMPE'!$I$100</definedName>
    <definedName name="Date_Dép_7">'Fiche CMPE'!$I$108</definedName>
    <definedName name="Date_Dép_8">'Fiche CMPE'!#REF!</definedName>
    <definedName name="Date_Maj" localSheetId="4">'Min'!$B$2</definedName>
    <definedName name="Date_Renv_2">'Fiche CMPE'!$I$86</definedName>
    <definedName name="Date_Renv_3">'Fiche CMPE'!$I$88</definedName>
    <definedName name="Date_Renv_4">'Fiche CMPE'!$I$96</definedName>
    <definedName name="Date_Renv_5">'Fiche CMPE'!$I$98</definedName>
    <definedName name="Date_Renv_6">'Fiche CMPE'!$I$100</definedName>
    <definedName name="Date_Trait">'Fiche CMPE'!$AL$73</definedName>
    <definedName name="Définition">#REF!</definedName>
    <definedName name="Durée_An_0">'Datas_Stat'!$V$6</definedName>
    <definedName name="Durée_Mois_0">'Datas_Stat'!$V$8</definedName>
    <definedName name="Enreg_An">'Fiche CMPE'!$D$72</definedName>
    <definedName name="Enreg_Num">'Fiche CMPE'!$H$72</definedName>
    <definedName name="FP_Vide">'Datas_Stat'!$B$16</definedName>
    <definedName name="_xlnm.Print_Titles" localSheetId="2">'Annexe 2 - codes CPV'!$4:$4</definedName>
    <definedName name="Init_Secr">'Fiche CMPE'!$Z$72</definedName>
    <definedName name="Lib_C_Min">'Min'!$C$7:$C$26</definedName>
    <definedName name="Lib_C_Min_Gén">'Min'!$E$7:$E$26</definedName>
    <definedName name="Lib_Long_Min_Gén">'Min'!$F$7:$F$26</definedName>
    <definedName name="Longueur_Lib">'Annexe 2 - codes CPV'!$E$5:$E$342</definedName>
    <definedName name="M_Comp_0">'Datas_Stat'!#REF!</definedName>
    <definedName name="Motif_1">'Fiche CMPE'!$L$86</definedName>
    <definedName name="Motif_2">'Fiche CMPE'!$O$92</definedName>
    <definedName name="Motif_3">'Fiche CMPE'!$O$94</definedName>
    <definedName name="Motif_4">'Fiche CMPE'!$O$96</definedName>
    <definedName name="Motif_5">'Fiche CMPE'!$O$98</definedName>
    <definedName name="Motif_6">'Fiche CMPE'!$O$100</definedName>
    <definedName name="Motif_7">'Fiche CMPE'!$O$108</definedName>
    <definedName name="Motif_8">'Fiche CMPE'!#REF!</definedName>
    <definedName name="Mt_HT">'Fiche CMPE'!$U$65</definedName>
    <definedName name="Nb_Lots">'Fiche CMPE'!$Y$54</definedName>
    <definedName name="Nom">#REF!</definedName>
    <definedName name="Nom_Tab_Formule" localSheetId="4">'Min'!$E$3</definedName>
    <definedName name="Nom_Tab_Valeur" localSheetId="4">'Min'!$B$5</definedName>
    <definedName name="Notas_ST">'Fiche CMPE'!$B$105</definedName>
    <definedName name="Num_Enreg">'Datas_Stat'!$B$13</definedName>
    <definedName name="Objet">'Fiche CMPE'!$E$45</definedName>
    <definedName name="Obs_0">'Datas_Stat'!$X$6</definedName>
    <definedName name="Onglet">#REF!</definedName>
    <definedName name="Plage">#REF!</definedName>
    <definedName name="PRM_Adr">'Fiche CMPE'!$F$19</definedName>
    <definedName name="PRM_Fax">'Fiche CMPE'!$Y$22</definedName>
    <definedName name="PRM_Fonc">'Fiche CMPE'!$T$11</definedName>
    <definedName name="PRM_Mail">'Fiche CMPE'!$F$22</definedName>
    <definedName name="PRM_Min_0">'Datas_Stat'!$K$6</definedName>
    <definedName name="PRM_Nom">'Fiche CMPE'!$S$16</definedName>
    <definedName name="PRM_Tél">'Fiche CMPE'!$AJ$22</definedName>
    <definedName name="Proc_0">'Datas_Stat'!$O$6</definedName>
    <definedName name="Pub_0">'Datas_Stat'!$P$6</definedName>
    <definedName name="Repr_Min_Fonc">'[1]Fiche de Présentation'!$S$37</definedName>
    <definedName name="Rest_Stat">'Datas_Stat'!$D$2</definedName>
    <definedName name="Rest_Stat_0">'Datas_Stat'!$H$2</definedName>
    <definedName name="Sais_Art_0">'Datas_Stat'!$I$6</definedName>
    <definedName name="Sect">'Fiche CMPE'!$C$79</definedName>
    <definedName name="ST_0">'Datas_Dos'!$Q$4</definedName>
    <definedName name="ST_Adj_0">'Datas_Dos'!$R$4</definedName>
    <definedName name="T_In_CPV_DG">'Annexe 2 - codes CPV'!$C$5:$C$342</definedName>
    <definedName name="T_In_Durée_An">'Tables'!$I$3:$I$23</definedName>
    <definedName name="T_In_Durée_Mois">'Tables'!$I$26:$I$37</definedName>
    <definedName name="T_In_Min">'Min'!$D$7:$D$26</definedName>
    <definedName name="T_In_Nb_Lots">'Tables'!$C$3:$C$103</definedName>
    <definedName name="T_In_Proc">'Annexe 1 - renvois'!$H$4:$H$44</definedName>
    <definedName name="T_In_Pub">'Annexe 1 - renvois'!$C$32:$D$39</definedName>
    <definedName name="T_In_Rest_Stat">'Tables'!$I$40:$I$41</definedName>
    <definedName name="T_In_Sais_Art">'Annexe 1 - renvois'!$C$4:$C$6</definedName>
    <definedName name="T_In_ST">'Tables'!$L$9:$L$13</definedName>
    <definedName name="T_In_STadj">'Tables'!$L$16:$L$20</definedName>
    <definedName name="T_Ministères">'Tables'!$K$24:$L$44</definedName>
    <definedName name="T_Out_Proc">'Annexe 1 - renvois'!$G$4:$G$44</definedName>
    <definedName name="T_Rech_CPV_DG">'Annexe 2 - codes CPV'!$C$5:$D$342</definedName>
    <definedName name="T_Rech_Durée_An">'Tables'!$H$4:$I$23</definedName>
    <definedName name="T_Rech_Durée_Mois">'Tables'!$H$27:$I$37</definedName>
    <definedName name="T_Rech_Min">'Min'!$B$8:$F$26</definedName>
    <definedName name="T_Rech_Nb_Lots">'Tables'!$B$3:$C$103</definedName>
    <definedName name="T_Rech_Num_Enreg">'Tables'!$E$4:$F$3003</definedName>
    <definedName name="T_Rech_Proc">'Annexe 1 - renvois'!$F$4:$H$44</definedName>
    <definedName name="T_Rech_Pub">'Annexe 1 - renvois'!$B$33:$D$39</definedName>
    <definedName name="T_Rech_Sais_Art">'Annexe 1 - renvois'!$B$5:$D$6</definedName>
    <definedName name="T_Rech_Sect">'Tables'!$K$3:$L$6</definedName>
    <definedName name="T_Rech_ST">'Tables'!$K$10:$L$13</definedName>
    <definedName name="T_Rech_ST_Adj">'Tables'!$K$17:$L$20</definedName>
    <definedName name="T_Rech_Typ_Mar">'Annexe 1 - renvois'!$B$16:$D$22</definedName>
    <definedName name="tot_1">'Datas_Stat'!$U$7</definedName>
    <definedName name="tot_2">'Datas_Stat'!$U$8</definedName>
    <definedName name="tot_3">'Datas_Stat'!$U$9</definedName>
    <definedName name="tot_4">'Datas_Stat'!$U$10</definedName>
    <definedName name="tot_5">'Datas_Stat'!$U$11</definedName>
    <definedName name="Tr_Cond_0">'Datas_Stat'!$T$6</definedName>
    <definedName name="Tr_Cond_1">'Datas_Stat'!$T$7</definedName>
    <definedName name="Tr_Cond_2">'Datas_Stat'!$T$8</definedName>
    <definedName name="Tr_Cond_3">'Datas_Stat'!$T$9</definedName>
    <definedName name="Tr_Cond_4">'Datas_Stat'!$T$10</definedName>
    <definedName name="Tr_Cond_5">'Datas_Stat'!$T$11</definedName>
    <definedName name="Typ_Mar_0">'Datas_Stat'!$M$6</definedName>
    <definedName name="Typ_Mar_In">'Annexe 1 - renvois'!$C$14:$D$21</definedName>
    <definedName name="wrn.Chrono._.Maquettes." localSheetId="1" hidden="1">{#N/A,#N/A,FALSE,"Maquette 01 du 02-08-04";#N/A,#N/A,FALSE,"Maquette 02 du 04-08-04";#N/A,#N/A,FALSE,"Maquette 03 du  09-08-04";#N/A,#N/A,FALSE,"Maquette 04 du 11-08-04"}</definedName>
    <definedName name="wrn.Chrono._.Maquettes." localSheetId="2" hidden="1">{#N/A,#N/A,FALSE,"Maquette 01 du 02-08-04";#N/A,#N/A,FALSE,"Maquette 02 du 04-08-04";#N/A,#N/A,FALSE,"Maquette 03 du  09-08-04";#N/A,#N/A,FALSE,"Maquette 04 du 11-08-04"}</definedName>
    <definedName name="wrn.Chrono._.Maquettes." localSheetId="5" hidden="1">{#N/A,#N/A,FALSE,"Maquette 01 du 02-08-04";#N/A,#N/A,FALSE,"Maquette 02 du 04-08-04";#N/A,#N/A,FALSE,"Maquette 03 du  09-08-04";#N/A,#N/A,FALSE,"Maquette 04 du 11-08-04"}</definedName>
    <definedName name="wrn.Chrono._.Maquettes." localSheetId="0" hidden="1">{#N/A,#N/A,FALSE,"Maquette 01 du 02-08-04";#N/A,#N/A,FALSE,"Maquette 02 du 04-08-04";#N/A,#N/A,FALSE,"Maquette 03 du  09-08-04";#N/A,#N/A,FALSE,"Maquette 04 du 11-08-04"}</definedName>
    <definedName name="wrn.Chrono._.Maquettes." hidden="1">{#N/A,#N/A,FALSE,"Maquette 01 du 02-08-04";#N/A,#N/A,FALSE,"Maquette 02 du 04-08-04";#N/A,#N/A,FALSE,"Maquette 03 du  09-08-04";#N/A,#N/A,FALSE,"Maquette 04 du 11-08-04"}</definedName>
    <definedName name="wrn.new" localSheetId="1" hidden="1">{#N/A,#N/A,FALSE,"Maquette 01 du 02-08-04";#N/A,#N/A,FALSE,"Maquette 02 du 04-08-04";#N/A,#N/A,FALSE,"Maquette 03 du  09-08-04";#N/A,#N/A,FALSE,"Maquette 04 du 11-08-04"}</definedName>
    <definedName name="wrn.new" localSheetId="2" hidden="1">{#N/A,#N/A,FALSE,"Maquette 01 du 02-08-04";#N/A,#N/A,FALSE,"Maquette 02 du 04-08-04";#N/A,#N/A,FALSE,"Maquette 03 du  09-08-04";#N/A,#N/A,FALSE,"Maquette 04 du 11-08-04"}</definedName>
    <definedName name="wrn.new" localSheetId="5" hidden="1">{#N/A,#N/A,FALSE,"Maquette 01 du 02-08-04";#N/A,#N/A,FALSE,"Maquette 02 du 04-08-04";#N/A,#N/A,FALSE,"Maquette 03 du  09-08-04";#N/A,#N/A,FALSE,"Maquette 04 du 11-08-04"}</definedName>
    <definedName name="wrn.new" hidden="1">{#N/A,#N/A,FALSE,"Maquette 01 du 02-08-04";#N/A,#N/A,FALSE,"Maquette 02 du 04-08-04";#N/A,#N/A,FALSE,"Maquette 03 du  09-08-04";#N/A,#N/A,FALSE,"Maquette 04 du 11-08-04"}</definedName>
    <definedName name="_xlnm.Print_Area" localSheetId="1">'Annexe 1 - renvois'!$B$1:$H$44</definedName>
    <definedName name="_xlnm.Print_Area" localSheetId="2">'Annexe 2 - codes CPV'!$C$1:$D$342</definedName>
    <definedName name="_xlnm.Print_Area" localSheetId="0">'Fiche CMPE'!$B$2:$AQ$109</definedName>
    <definedName name="_xlnm.Print_Area" localSheetId="4">'Min'!$B$2:$F$26</definedName>
    <definedName name="_xlnm.Print_Area" localSheetId="3">'Tables'!$B$2:$L$38</definedName>
  </definedNames>
  <calcPr fullCalcOnLoad="1" refMode="R1C1"/>
</workbook>
</file>

<file path=xl/comments1.xml><?xml version="1.0" encoding="utf-8"?>
<comments xmlns="http://schemas.openxmlformats.org/spreadsheetml/2006/main">
  <authors>
    <author>dtoussaint-adc</author>
  </authors>
  <commentList>
    <comment ref="AS11" authorId="0">
      <text>
        <r>
          <rPr>
            <b/>
            <sz val="12"/>
            <color indexed="10"/>
            <rFont val="Tahoma"/>
            <family val="2"/>
          </rPr>
          <t>Ne rien saisir dans cette zone!</t>
        </r>
        <r>
          <rPr>
            <b/>
            <sz val="12"/>
            <color indexed="18"/>
            <rFont val="Tahoma"/>
            <family val="2"/>
          </rPr>
          <t xml:space="preserve"> 
Zone protégée, réservée CMPE.</t>
        </r>
      </text>
    </comment>
    <comment ref="BA11" authorId="0">
      <text>
        <r>
          <rPr>
            <b/>
            <sz val="12"/>
            <color indexed="10"/>
            <rFont val="Tahoma"/>
            <family val="2"/>
          </rPr>
          <t xml:space="preserve">Ne rien saisir dans cette zone! </t>
        </r>
        <r>
          <rPr>
            <b/>
            <sz val="12"/>
            <color indexed="18"/>
            <rFont val="Tahoma"/>
            <family val="2"/>
          </rPr>
          <t xml:space="preserve">
Zone protégée, réservée CMPE.</t>
        </r>
      </text>
    </comment>
  </commentList>
</comments>
</file>

<file path=xl/sharedStrings.xml><?xml version="1.0" encoding="utf-8"?>
<sst xmlns="http://schemas.openxmlformats.org/spreadsheetml/2006/main" count="4172" uniqueCount="4100">
  <si>
    <t>Services d'employés commerciaux et d'ouvriers industriels.</t>
  </si>
  <si>
    <t>99</t>
  </si>
  <si>
    <t>991</t>
  </si>
  <si>
    <t>Services spécifiques aux organisations et organismes internationaux.</t>
  </si>
  <si>
    <t>Nb Lots</t>
  </si>
  <si>
    <t>Num Enreg</t>
  </si>
  <si>
    <t>0</t>
  </si>
  <si>
    <t>0001</t>
  </si>
  <si>
    <t>0002</t>
  </si>
  <si>
    <t>35-I-1</t>
  </si>
  <si>
    <t>Travaux</t>
  </si>
  <si>
    <t>0003</t>
  </si>
  <si>
    <t>35-I-2</t>
  </si>
  <si>
    <t>0004</t>
  </si>
  <si>
    <t>35-I-3</t>
  </si>
  <si>
    <t>0005</t>
  </si>
  <si>
    <t>35-I-4</t>
  </si>
  <si>
    <t>0006</t>
  </si>
  <si>
    <t>35-I-5</t>
  </si>
  <si>
    <t>0007</t>
  </si>
  <si>
    <t>35-II-1</t>
  </si>
  <si>
    <t>3-I</t>
  </si>
  <si>
    <t>0008</t>
  </si>
  <si>
    <t>35-II-2</t>
  </si>
  <si>
    <t>0009</t>
  </si>
  <si>
    <t>0010</t>
  </si>
  <si>
    <t>0011</t>
  </si>
  <si>
    <t>0012</t>
  </si>
  <si>
    <t>0013</t>
  </si>
  <si>
    <t>Aucune</t>
  </si>
  <si>
    <t>0014</t>
  </si>
  <si>
    <t>BOAMP</t>
  </si>
  <si>
    <t>0015</t>
  </si>
  <si>
    <t>0016</t>
  </si>
  <si>
    <t>0017</t>
  </si>
  <si>
    <t>Autre</t>
  </si>
  <si>
    <t>0018</t>
  </si>
  <si>
    <t>0019</t>
  </si>
  <si>
    <t>Marché de définition</t>
  </si>
  <si>
    <t>2005</t>
  </si>
  <si>
    <t>0020</t>
  </si>
  <si>
    <t>Marché de réalisation suite à marché de définition</t>
  </si>
  <si>
    <t>2006</t>
  </si>
  <si>
    <t>0021</t>
  </si>
  <si>
    <t>2007</t>
  </si>
  <si>
    <t>0022</t>
  </si>
  <si>
    <t>Fournitures</t>
  </si>
  <si>
    <t>0023</t>
  </si>
  <si>
    <t>Services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</si>
  <si>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</si>
  <si>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</si>
  <si>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</si>
  <si>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</si>
  <si>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</si>
  <si>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</si>
  <si>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</si>
  <si>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</si>
  <si>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</si>
  <si>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</si>
  <si>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</si>
  <si>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</si>
  <si>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</si>
  <si>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</si>
  <si>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38</t>
  </si>
  <si>
    <t>0038</t>
  </si>
  <si>
    <t>39</t>
  </si>
  <si>
    <t>0039</t>
  </si>
  <si>
    <t>0040</t>
  </si>
  <si>
    <t>0041</t>
  </si>
  <si>
    <t>42</t>
  </si>
  <si>
    <t>0042</t>
  </si>
  <si>
    <t>43</t>
  </si>
  <si>
    <t>0043</t>
  </si>
  <si>
    <t>44</t>
  </si>
  <si>
    <t>0044</t>
  </si>
  <si>
    <t>0045</t>
  </si>
  <si>
    <t>46</t>
  </si>
  <si>
    <t>0046</t>
  </si>
  <si>
    <t>47</t>
  </si>
  <si>
    <t>0047</t>
  </si>
  <si>
    <t>48</t>
  </si>
  <si>
    <t>0048</t>
  </si>
  <si>
    <t>49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</si>
  <si>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</si>
  <si>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</si>
  <si>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</si>
  <si>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</si>
  <si>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</si>
  <si>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</si>
  <si>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</si>
  <si>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</si>
  <si>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</si>
  <si>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</si>
  <si>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</si>
  <si>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</si>
  <si>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</si>
  <si>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</si>
  <si>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</si>
  <si>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</si>
  <si>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</si>
  <si>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</si>
  <si>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</si>
  <si>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</si>
  <si>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</si>
  <si>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</si>
  <si>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</si>
  <si>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</si>
  <si>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</si>
  <si>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</si>
  <si>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</si>
  <si>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</si>
  <si>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</si>
  <si>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</si>
  <si>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</si>
  <si>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</si>
  <si>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</si>
  <si>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</si>
  <si>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</si>
  <si>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</si>
  <si>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</si>
  <si>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</si>
  <si>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</si>
  <si>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</si>
  <si>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</si>
  <si>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</si>
  <si>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</si>
  <si>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</si>
  <si>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</si>
  <si>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</si>
  <si>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</si>
  <si>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</si>
  <si>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</si>
  <si>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</si>
  <si>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</si>
  <si>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</si>
  <si>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</si>
  <si>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</si>
  <si>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</si>
  <si>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</si>
  <si>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</si>
  <si>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</si>
  <si>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</si>
  <si>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</si>
  <si>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</si>
  <si>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</si>
  <si>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</si>
  <si>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</si>
  <si>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</si>
  <si>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</si>
  <si>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</si>
  <si>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</si>
  <si>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</si>
  <si>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</si>
  <si>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</si>
  <si>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</si>
  <si>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</si>
  <si>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</si>
  <si>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</si>
  <si>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</si>
  <si>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</si>
  <si>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</si>
  <si>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</si>
  <si>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</si>
  <si>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</si>
  <si>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</si>
  <si>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</si>
  <si>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</si>
  <si>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</si>
  <si>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</si>
  <si>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</si>
  <si>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</si>
  <si>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</si>
  <si>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</si>
  <si>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</si>
  <si>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</si>
  <si>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</si>
  <si>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</si>
  <si>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</si>
  <si>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</si>
  <si>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</si>
  <si>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</si>
  <si>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</si>
  <si>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</si>
  <si>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</si>
  <si>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</si>
  <si>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</si>
  <si>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</si>
  <si>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</si>
  <si>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</si>
  <si>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</si>
  <si>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</si>
  <si>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</si>
  <si>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</si>
  <si>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</si>
  <si>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</si>
  <si>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</si>
  <si>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</si>
  <si>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</si>
  <si>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</si>
  <si>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</si>
  <si>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</si>
  <si>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</si>
  <si>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</si>
  <si>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</si>
  <si>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</si>
  <si>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</si>
  <si>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</si>
  <si>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</si>
  <si>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</si>
  <si>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</si>
  <si>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</si>
  <si>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</si>
  <si>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</si>
  <si>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</si>
  <si>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</si>
  <si>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</si>
  <si>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</si>
  <si>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</si>
  <si>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</si>
  <si>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</si>
  <si>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</si>
  <si>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</si>
  <si>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</si>
  <si>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</si>
  <si>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</si>
  <si>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</si>
  <si>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</si>
  <si>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</si>
  <si>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</si>
  <si>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</si>
  <si>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</si>
  <si>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</si>
  <si>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</si>
  <si>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</si>
  <si>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</si>
  <si>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</si>
  <si>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</si>
  <si>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</si>
  <si>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</si>
  <si>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</si>
  <si>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</si>
  <si>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</si>
  <si>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</si>
  <si>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</si>
  <si>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N °</t>
  </si>
  <si>
    <t xml:space="preserve">Appellation détaillée du service </t>
  </si>
  <si>
    <t>Durée
maxi</t>
  </si>
  <si>
    <t>75 :           Marchés passés dans le cadre de programmes expérimentaux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</si>
  <si>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</si>
  <si>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</si>
  <si>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</si>
  <si>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</si>
  <si>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</si>
  <si>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</si>
  <si>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</si>
  <si>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</si>
  <si>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</si>
  <si>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</si>
  <si>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</si>
  <si>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</si>
  <si>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</si>
  <si>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</si>
  <si>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</si>
  <si>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</si>
  <si>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</si>
  <si>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</si>
  <si>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</si>
  <si>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</si>
  <si>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</si>
  <si>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</si>
  <si>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</si>
  <si>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</si>
  <si>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</si>
  <si>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</si>
  <si>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</si>
  <si>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</si>
  <si>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</si>
  <si>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</si>
  <si>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</si>
  <si>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</si>
  <si>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</si>
  <si>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</si>
  <si>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</si>
  <si>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</si>
  <si>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</si>
  <si>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</si>
  <si>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</si>
  <si>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</si>
  <si>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</si>
  <si>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</si>
  <si>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</si>
  <si>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</si>
  <si>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</si>
  <si>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</si>
  <si>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</si>
  <si>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</si>
  <si>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</si>
  <si>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</si>
  <si>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</si>
  <si>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</si>
  <si>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</si>
  <si>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</si>
  <si>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</si>
  <si>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</si>
  <si>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</si>
  <si>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</si>
  <si>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</si>
  <si>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</si>
  <si>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</si>
  <si>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</si>
  <si>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</si>
  <si>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</si>
  <si>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</si>
  <si>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</si>
  <si>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</si>
  <si>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</si>
  <si>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</si>
  <si>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</si>
  <si>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</si>
  <si>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</si>
  <si>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</si>
  <si>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</si>
  <si>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</si>
  <si>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</si>
  <si>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</si>
  <si>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</si>
  <si>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</si>
  <si>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</si>
  <si>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</si>
  <si>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</si>
  <si>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</si>
  <si>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</si>
  <si>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</si>
  <si>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</si>
  <si>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</si>
  <si>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</si>
  <si>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</si>
  <si>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</si>
  <si>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Maîtrise d'Œuvre</t>
  </si>
  <si>
    <t>Prestations Intellectuelles</t>
  </si>
  <si>
    <t>Article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</si>
  <si>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</si>
  <si>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</si>
  <si>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</si>
  <si>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</si>
  <si>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</si>
  <si>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</si>
  <si>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</si>
  <si>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</si>
  <si>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</si>
  <si>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</si>
  <si>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</si>
  <si>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</si>
  <si>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</si>
  <si>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</si>
  <si>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</si>
  <si>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</si>
  <si>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</si>
  <si>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</si>
  <si>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 xml:space="preserve">délégué aux relations avec le Parlement  </t>
  </si>
  <si>
    <t xml:space="preserve">des affaires étrangères  </t>
  </si>
  <si>
    <t xml:space="preserve">de la défense  </t>
  </si>
  <si>
    <t xml:space="preserve">de la culture et de la communication  </t>
  </si>
  <si>
    <t xml:space="preserve">de l'agriculture et de la pêche  </t>
  </si>
  <si>
    <t xml:space="preserve">de l'écologie et du développement durable  </t>
  </si>
  <si>
    <t xml:space="preserve">de l'économie, des finances et de l'industrie  </t>
  </si>
  <si>
    <t xml:space="preserve">de l'éduc. nationale, de l'enst sup. et de la recherche  </t>
  </si>
  <si>
    <t xml:space="preserve">de l'emploi, de la cohésion sociale et du logement  </t>
  </si>
  <si>
    <t xml:space="preserve">des transports, de l'équipt, du tourisme et de la mer  </t>
  </si>
  <si>
    <t xml:space="preserve">de la fonction publique  </t>
  </si>
  <si>
    <t xml:space="preserve">de la jeunesse, des sports et de la vie associative  </t>
  </si>
  <si>
    <t xml:space="preserve">de la justice  </t>
  </si>
  <si>
    <t xml:space="preserve">de l'Outre-mer  </t>
  </si>
  <si>
    <t xml:space="preserve">de la santé et des solidarités  </t>
  </si>
  <si>
    <t xml:space="preserve">des PME, du commerce, de l'artisanat et des prof. lib.  </t>
  </si>
  <si>
    <t xml:space="preserve">de l'intérieur et de l'aménagement du territoire  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</si>
  <si>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</si>
  <si>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</si>
  <si>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</si>
  <si>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</si>
  <si>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</si>
  <si>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</si>
  <si>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</si>
  <si>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</si>
  <si>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</si>
  <si>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</si>
  <si>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</si>
  <si>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</si>
  <si>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</si>
  <si>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</si>
  <si>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</si>
  <si>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</si>
  <si>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</si>
  <si>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</si>
  <si>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</si>
  <si>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r>
      <t>Si "Rest_Stat" =</t>
    </r>
    <r>
      <rPr>
        <b/>
        <sz val="9"/>
        <color indexed="10"/>
        <rFont val="Arial"/>
        <family val="2"/>
      </rPr>
      <t xml:space="preserve"> OUI</t>
    </r>
    <r>
      <rPr>
        <b/>
        <sz val="9"/>
        <color indexed="18"/>
        <rFont val="Arial"/>
        <family val="2"/>
      </rPr>
      <t xml:space="preserve"> ==&gt;  Fiche </t>
    </r>
    <r>
      <rPr>
        <b/>
        <u val="single"/>
        <sz val="9"/>
        <color indexed="18"/>
        <rFont val="Arial"/>
        <family val="2"/>
      </rPr>
      <t>prise en compte</t>
    </r>
    <r>
      <rPr>
        <b/>
        <sz val="9"/>
        <color indexed="18"/>
        <rFont val="Arial"/>
        <family val="2"/>
      </rPr>
      <t xml:space="preserve"> in </t>
    </r>
    <r>
      <rPr>
        <b/>
        <sz val="9"/>
        <color indexed="10"/>
        <rFont val="Arial"/>
        <family val="2"/>
      </rPr>
      <t>Restitutions Statistiques</t>
    </r>
    <r>
      <rPr>
        <b/>
        <sz val="9"/>
        <color indexed="18"/>
        <rFont val="Arial"/>
        <family val="2"/>
      </rPr>
      <t>. Si "Rest_Stat" = NON, Fiche ignorée.</t>
    </r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</si>
  <si>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</si>
  <si>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</si>
  <si>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</si>
  <si>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</si>
  <si>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</si>
  <si>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</si>
  <si>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</si>
  <si>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</si>
  <si>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</si>
  <si>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</si>
  <si>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</si>
  <si>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</si>
  <si>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</si>
  <si>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</si>
  <si>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</si>
  <si>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</si>
  <si>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</si>
  <si>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</si>
  <si>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</si>
  <si>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</si>
  <si>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</si>
  <si>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</si>
  <si>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</si>
  <si>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</si>
  <si>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</si>
  <si>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</si>
  <si>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</si>
  <si>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</si>
  <si>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</si>
  <si>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</si>
  <si>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</si>
  <si>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</si>
  <si>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</si>
  <si>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</si>
  <si>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Objet</t>
  </si>
  <si>
    <t>51</t>
  </si>
  <si>
    <t>53</t>
  </si>
  <si>
    <t>Corr_Fax</t>
  </si>
  <si>
    <t>54</t>
  </si>
  <si>
    <t>56</t>
  </si>
  <si>
    <t>57</t>
  </si>
  <si>
    <t>58</t>
  </si>
  <si>
    <t>59</t>
  </si>
  <si>
    <t>68</t>
  </si>
  <si>
    <t>69</t>
  </si>
  <si>
    <t>71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</si>
  <si>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</si>
  <si>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</si>
  <si>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</si>
  <si>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</si>
  <si>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</si>
  <si>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</si>
  <si>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</si>
  <si>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</si>
  <si>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</si>
  <si>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94</t>
  </si>
  <si>
    <t>96</t>
  </si>
  <si>
    <t>97</t>
  </si>
  <si>
    <t>98</t>
  </si>
  <si>
    <t>100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</si>
  <si>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</si>
  <si>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</si>
  <si>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</si>
  <si>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</si>
  <si>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</si>
  <si>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</si>
  <si>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</si>
  <si>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</si>
  <si>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</si>
  <si>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</si>
  <si>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</si>
  <si>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</si>
  <si>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</si>
  <si>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</si>
  <si>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</si>
  <si>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</si>
  <si>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</si>
  <si>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</si>
  <si>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</si>
  <si>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</si>
  <si>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</si>
  <si>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</si>
  <si>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</si>
  <si>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</si>
  <si>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</si>
  <si>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</si>
  <si>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</si>
  <si>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</si>
  <si>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</si>
  <si>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</si>
  <si>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</si>
  <si>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</si>
  <si>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</si>
  <si>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</si>
  <si>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</si>
  <si>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</si>
  <si>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</si>
  <si>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</si>
  <si>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</si>
  <si>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</si>
  <si>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</si>
  <si>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</si>
  <si>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</si>
  <si>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</si>
  <si>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</si>
  <si>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</si>
  <si>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</si>
  <si>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</si>
  <si>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</si>
  <si>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</si>
  <si>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</si>
  <si>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</si>
  <si>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</si>
  <si>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</si>
  <si>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</si>
  <si>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</si>
  <si>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</si>
  <si>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</si>
  <si>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</si>
  <si>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</si>
  <si>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</si>
  <si>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</si>
  <si>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</si>
  <si>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</si>
  <si>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</si>
  <si>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</si>
  <si>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</si>
  <si>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</si>
  <si>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</si>
  <si>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</si>
  <si>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</si>
  <si>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</si>
  <si>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</si>
  <si>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</si>
  <si>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</si>
  <si>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</si>
  <si>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</si>
  <si>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</si>
  <si>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</si>
  <si>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</si>
  <si>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</si>
  <si>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</si>
  <si>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</si>
  <si>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</si>
  <si>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</si>
  <si>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</si>
  <si>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</si>
  <si>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</si>
  <si>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</si>
  <si>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</si>
  <si>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</si>
  <si>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</si>
  <si>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</si>
  <si>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</si>
  <si>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</si>
  <si>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</si>
  <si>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</si>
  <si>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</si>
  <si>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</si>
  <si>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</si>
  <si>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</si>
  <si>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</si>
  <si>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</si>
  <si>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</si>
  <si>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</si>
  <si>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</si>
  <si>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Rest_Stat</t>
  </si>
  <si>
    <t>Oui</t>
  </si>
  <si>
    <t>Non</t>
  </si>
  <si>
    <t>Rest_Stat :</t>
  </si>
  <si>
    <t>Rest_Stat_0 :</t>
  </si>
  <si>
    <t>Statistiques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</si>
  <si>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</si>
  <si>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</si>
  <si>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</si>
  <si>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</si>
  <si>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</si>
  <si>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</si>
  <si>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</si>
  <si>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</si>
  <si>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</si>
  <si>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</si>
  <si>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</si>
  <si>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</si>
  <si>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</si>
  <si>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</si>
  <si>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</si>
  <si>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</si>
  <si>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</si>
  <si>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</si>
  <si>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</si>
  <si>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</si>
  <si>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</si>
  <si>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</si>
  <si>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</si>
  <si>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</si>
  <si>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</si>
  <si>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</si>
  <si>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</si>
  <si>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</si>
  <si>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</si>
  <si>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</si>
  <si>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</si>
  <si>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</si>
  <si>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</si>
  <si>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</si>
  <si>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</si>
  <si>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</si>
  <si>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</si>
  <si>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</si>
  <si>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</si>
  <si>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</si>
  <si>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</si>
  <si>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</si>
  <si>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</si>
  <si>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</si>
  <si>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</si>
  <si>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</si>
  <si>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</si>
  <si>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</si>
  <si>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</si>
  <si>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</si>
  <si>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</si>
  <si>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</si>
  <si>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</si>
  <si>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</si>
  <si>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</si>
  <si>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</si>
  <si>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</si>
  <si>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</si>
  <si>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</si>
  <si>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</si>
  <si>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</si>
  <si>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</si>
  <si>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</si>
  <si>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</si>
  <si>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</si>
  <si>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</si>
  <si>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</si>
  <si>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</si>
  <si>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</si>
  <si>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</si>
  <si>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</si>
  <si>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</si>
  <si>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</si>
  <si>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</si>
  <si>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</si>
  <si>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</si>
  <si>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</si>
  <si>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</si>
  <si>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</si>
  <si>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</si>
  <si>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</si>
  <si>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</si>
  <si>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</si>
  <si>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</si>
  <si>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</si>
  <si>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</si>
  <si>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</si>
  <si>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</si>
  <si>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</si>
  <si>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</si>
  <si>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</si>
  <si>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</si>
  <si>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</si>
  <si>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</si>
  <si>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36-1</t>
  </si>
  <si>
    <t>36-2</t>
  </si>
  <si>
    <t>36-1 :        Dialogue compétitif -  1° cas</t>
  </si>
  <si>
    <t>36-2 :        Dialogue compétitif -  2° cas</t>
  </si>
  <si>
    <t>D-2-III-a : Négocié sans publicité ni mise en concurrence - cas a</t>
  </si>
  <si>
    <t>D-2-III-b : Négocié sans publicité ni mise en concurrence - cas b</t>
  </si>
  <si>
    <t>D-2-III-c : Négocié sans publicité ni mise en concurrence - cas c</t>
  </si>
  <si>
    <t>D-2-III-d : Négocié sans publicité ni mise en concurrence - cas d</t>
  </si>
  <si>
    <t>D-2-III-e : Négocié sans publicité ni mise en concurrence - cas e</t>
  </si>
  <si>
    <t xml:space="preserve">Articles du code des marchés publics et du décret Défense : </t>
  </si>
  <si>
    <r>
      <t>Code CPV  :</t>
    </r>
    <r>
      <rPr>
        <sz val="10"/>
        <color indexed="18"/>
        <rFont val="Times New Roman"/>
        <family val="1"/>
      </rPr>
      <t xml:space="preserve">  subdivision "groupe" identifiée par 
    les 3 premiers chiffres de la nomenclature CPV 
    (cf. liste jointe en annexe n° 2).</t>
    </r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</si>
  <si>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</si>
  <si>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</si>
  <si>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</si>
  <si>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</si>
  <si>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</si>
  <si>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</si>
  <si>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</si>
  <si>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</si>
  <si>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</si>
  <si>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</si>
  <si>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</si>
  <si>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</si>
  <si>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</si>
  <si>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</si>
  <si>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</si>
  <si>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</si>
  <si>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</si>
  <si>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</si>
  <si>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</si>
  <si>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</si>
  <si>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</si>
  <si>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</si>
  <si>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</si>
  <si>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</si>
  <si>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</si>
  <si>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</si>
  <si>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</si>
  <si>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</si>
  <si>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</si>
  <si>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</si>
  <si>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</si>
  <si>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</si>
  <si>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</si>
  <si>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</si>
  <si>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 xml:space="preserve"> années</t>
  </si>
  <si>
    <t>D_Ans</t>
  </si>
  <si>
    <t>D_Mois</t>
  </si>
  <si>
    <t>Approvisionnements Généraux</t>
  </si>
  <si>
    <t>Bâtiment / Génie Civil</t>
  </si>
  <si>
    <t>Informatique / Télécommunications</t>
  </si>
  <si>
    <t>Armement / Electronique</t>
  </si>
  <si>
    <t>AG</t>
  </si>
  <si>
    <t>BG</t>
  </si>
  <si>
    <t>IT</t>
  </si>
  <si>
    <t>AE</t>
  </si>
  <si>
    <t>Code_Sect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</si>
  <si>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</si>
  <si>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</si>
  <si>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</si>
  <si>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</si>
  <si>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</si>
  <si>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</si>
  <si>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</si>
  <si>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</si>
  <si>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</si>
  <si>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</si>
  <si>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</si>
  <si>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</si>
  <si>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</si>
  <si>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</si>
  <si>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</si>
  <si>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</si>
  <si>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</si>
  <si>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</si>
  <si>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</si>
  <si>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</si>
  <si>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</si>
  <si>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</si>
  <si>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</si>
  <si>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</si>
  <si>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</si>
  <si>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</si>
  <si>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</si>
  <si>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</si>
  <si>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</si>
  <si>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</si>
  <si>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</si>
  <si>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</si>
  <si>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</si>
  <si>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</si>
  <si>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</si>
  <si>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</si>
  <si>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</si>
  <si>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</si>
  <si>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</si>
  <si>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</si>
  <si>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</si>
  <si>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</si>
  <si>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</si>
  <si>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</si>
  <si>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</si>
  <si>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</si>
  <si>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</si>
  <si>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</si>
  <si>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</si>
  <si>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</si>
  <si>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</si>
  <si>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</si>
  <si>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</si>
  <si>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</si>
  <si>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</si>
  <si>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</si>
  <si>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</si>
  <si>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</si>
  <si>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</si>
  <si>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</si>
  <si>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</si>
  <si>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</si>
  <si>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</si>
  <si>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</si>
  <si>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</si>
  <si>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</si>
  <si>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</si>
  <si>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</si>
  <si>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</si>
  <si>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</si>
  <si>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</si>
  <si>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</si>
  <si>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</si>
  <si>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</si>
  <si>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</si>
  <si>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</si>
  <si>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</si>
  <si>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</si>
  <si>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</si>
  <si>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</si>
  <si>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</si>
  <si>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</si>
  <si>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</si>
  <si>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</si>
  <si>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</si>
  <si>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</si>
  <si>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</si>
  <si>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</si>
  <si>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</si>
  <si>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</si>
  <si>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</si>
  <si>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</si>
  <si>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</si>
  <si>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</si>
  <si>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</si>
  <si>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</si>
  <si>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</si>
  <si>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</si>
  <si>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</si>
  <si>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</si>
  <si>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</si>
  <si>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</si>
  <si>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</si>
  <si>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</si>
  <si>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</si>
  <si>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</si>
  <si>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</si>
  <si>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</si>
  <si>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</si>
  <si>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</si>
  <si>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</si>
  <si>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</si>
  <si>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</si>
  <si>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</si>
  <si>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</si>
  <si>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</si>
  <si>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</si>
  <si>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</si>
  <si>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</si>
  <si>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</si>
  <si>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</si>
  <si>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</si>
  <si>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</si>
  <si>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</si>
  <si>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</si>
  <si>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</si>
  <si>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</si>
  <si>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</si>
  <si>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</si>
  <si>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</si>
  <si>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</si>
  <si>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</si>
  <si>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</si>
  <si>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</si>
  <si>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</si>
  <si>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</si>
  <si>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</si>
  <si>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</si>
  <si>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</si>
  <si>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</si>
  <si>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</si>
  <si>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</si>
  <si>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</si>
  <si>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</si>
  <si>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</si>
  <si>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</si>
  <si>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</si>
  <si>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</si>
  <si>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</si>
  <si>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</si>
  <si>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</si>
  <si>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</si>
  <si>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</si>
  <si>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</si>
  <si>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</si>
  <si>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</si>
  <si>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</si>
  <si>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</si>
  <si>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</si>
  <si>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</si>
  <si>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</si>
  <si>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</si>
  <si>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</si>
  <si>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</si>
  <si>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</si>
  <si>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</si>
  <si>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</si>
  <si>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</si>
  <si>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</si>
  <si>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</si>
  <si>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</si>
  <si>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</si>
  <si>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</si>
  <si>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</si>
  <si>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</si>
  <si>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</si>
  <si>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</si>
  <si>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</si>
  <si>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</si>
  <si>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</si>
  <si>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</si>
  <si>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</si>
  <si>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</si>
  <si>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</si>
  <si>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</si>
  <si>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</si>
  <si>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Annexe n° 1  :  renvois (1) à (7) de la Fiche signalétique</t>
  </si>
  <si>
    <t>Annexe n° 2  :  renvoi (4) de la Fiche signalétique  -  liste des codes CPV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</si>
  <si>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</si>
  <si>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</si>
  <si>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</si>
  <si>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</si>
  <si>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</si>
  <si>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</si>
  <si>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</si>
  <si>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</si>
  <si>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</si>
  <si>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</si>
  <si>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</si>
  <si>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</si>
  <si>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</si>
  <si>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</si>
  <si>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</si>
  <si>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</si>
  <si>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</si>
  <si>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</si>
  <si>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</si>
  <si>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</si>
  <si>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</si>
  <si>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</si>
  <si>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</si>
  <si>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</si>
  <si>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</si>
  <si>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</si>
  <si>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</si>
  <si>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</si>
  <si>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</si>
  <si>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</si>
  <si>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</si>
  <si>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</si>
  <si>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</si>
  <si>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</si>
  <si>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</si>
  <si>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</si>
  <si>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</si>
  <si>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</si>
  <si>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</si>
  <si>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</si>
  <si>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</si>
  <si>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</si>
  <si>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</si>
  <si>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</si>
  <si>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D-2-I</t>
  </si>
  <si>
    <t>D-2-II-a</t>
  </si>
  <si>
    <t>D-2-II-b</t>
  </si>
  <si>
    <t>D-2-II-c</t>
  </si>
  <si>
    <t>D-2-III-a</t>
  </si>
  <si>
    <t>D-2-III-b</t>
  </si>
  <si>
    <t>D-2-III-c</t>
  </si>
  <si>
    <t>D-2-III-d</t>
  </si>
  <si>
    <t>D-2-III-e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</si>
  <si>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</si>
  <si>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</si>
  <si>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</si>
  <si>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</si>
  <si>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</si>
  <si>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</si>
  <si>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</si>
  <si>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</si>
  <si>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</si>
  <si>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</si>
  <si>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</si>
  <si>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</si>
  <si>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</si>
  <si>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</si>
  <si>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</si>
  <si>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</si>
  <si>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AC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</si>
  <si>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</si>
  <si>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</si>
  <si>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</si>
  <si>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</si>
  <si>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</si>
  <si>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</si>
  <si>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</si>
  <si>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</si>
  <si>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</si>
  <si>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</si>
  <si>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</si>
  <si>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</si>
  <si>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</si>
  <si>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</si>
  <si>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</si>
  <si>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</si>
  <si>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</si>
  <si>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</si>
  <si>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</si>
  <si>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</si>
  <si>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</si>
  <si>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</si>
  <si>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</si>
  <si>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</si>
  <si>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</si>
  <si>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</si>
  <si>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</si>
  <si>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</si>
  <si>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</si>
  <si>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</si>
  <si>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</si>
  <si>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</si>
  <si>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</si>
  <si>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</si>
  <si>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</si>
  <si>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</si>
  <si>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</si>
  <si>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</si>
  <si>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</si>
  <si>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</si>
  <si>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</si>
  <si>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</si>
  <si>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</si>
  <si>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</si>
  <si>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</si>
  <si>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</si>
  <si>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</si>
  <si>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</si>
  <si>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</si>
  <si>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</si>
  <si>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</si>
  <si>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</si>
  <si>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</si>
  <si>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</si>
  <si>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</si>
  <si>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</si>
  <si>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</si>
  <si>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</si>
  <si>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</si>
  <si>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</si>
  <si>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</si>
  <si>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</si>
  <si>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</si>
  <si>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</si>
  <si>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</si>
  <si>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</si>
  <si>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</si>
  <si>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</si>
  <si>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</si>
  <si>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</si>
  <si>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</si>
  <si>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</si>
  <si>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</si>
  <si>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</si>
  <si>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</si>
  <si>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</si>
  <si>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</si>
  <si>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</si>
  <si>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</si>
  <si>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</si>
  <si>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</si>
  <si>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</si>
  <si>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</si>
  <si>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</si>
  <si>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</si>
  <si>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</si>
  <si>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</si>
  <si>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</si>
  <si>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</si>
  <si>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</si>
  <si>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</si>
  <si>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</si>
  <si>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</si>
  <si>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</si>
  <si>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</si>
  <si>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</si>
  <si>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</si>
  <si>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</si>
  <si>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</si>
  <si>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</si>
  <si>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M. BORRELY - 01 44 97 24 39 - guy.borrely@daj.finances.gouv.fr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</si>
  <si>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</si>
  <si>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</si>
  <si>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</si>
  <si>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</si>
  <si>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</si>
  <si>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</si>
  <si>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</si>
  <si>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</si>
  <si>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</si>
  <si>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</si>
  <si>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</si>
  <si>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</si>
  <si>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</si>
  <si>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</si>
  <si>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</si>
  <si>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</si>
  <si>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</si>
  <si>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</si>
  <si>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</si>
  <si>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</si>
  <si>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</si>
  <si>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</si>
  <si>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</si>
  <si>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</si>
  <si>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</si>
  <si>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</si>
  <si>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</si>
  <si>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</si>
  <si>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</si>
  <si>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</si>
  <si>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</si>
  <si>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</si>
  <si>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</si>
  <si>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</si>
  <si>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</si>
  <si>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</si>
  <si>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</si>
  <si>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</si>
  <si>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</si>
  <si>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</si>
  <si>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</si>
  <si>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</si>
  <si>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</si>
  <si>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</si>
  <si>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</si>
  <si>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</si>
  <si>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</si>
  <si>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</si>
  <si>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</si>
  <si>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</si>
  <si>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</si>
  <si>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</si>
  <si>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</si>
  <si>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</si>
  <si>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</si>
  <si>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</si>
  <si>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</si>
  <si>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</si>
  <si>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Services de télécommunications.</t>
  </si>
  <si>
    <t>Services d'intermédiation financière, excepté services de banques d'investissement, services d'assurance et de retraite.</t>
  </si>
  <si>
    <t>Services de banques d'investissement.</t>
  </si>
  <si>
    <t>Services connexes à l'intermédiation financière, à l'exception des assurances et des fonds de pension.</t>
  </si>
  <si>
    <t>Services de recherche et développement et services de conseil connexes.</t>
  </si>
  <si>
    <t>Services de recrutement et de mise à disposition de personnel.</t>
  </si>
  <si>
    <t>Services de radio et de télévision.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</si>
  <si>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</si>
  <si>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</si>
  <si>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</si>
  <si>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</si>
  <si>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</si>
  <si>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</si>
  <si>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</si>
  <si>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</si>
  <si>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</si>
  <si>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</si>
  <si>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</si>
  <si>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</si>
  <si>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</si>
  <si>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</si>
  <si>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</si>
  <si>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</si>
  <si>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</si>
  <si>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</si>
  <si>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</si>
  <si>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</si>
  <si>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</si>
  <si>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</si>
  <si>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</si>
  <si>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</si>
  <si>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</si>
  <si>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</si>
  <si>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</si>
  <si>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</si>
  <si>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</si>
  <si>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</si>
  <si>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</si>
  <si>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</si>
  <si>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</si>
  <si>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</si>
  <si>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</si>
  <si>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</si>
  <si>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</si>
  <si>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</si>
  <si>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</si>
  <si>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</si>
  <si>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</si>
  <si>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</si>
  <si>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</si>
  <si>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</si>
  <si>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</si>
  <si>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</si>
  <si>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</si>
  <si>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</si>
  <si>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</si>
  <si>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</si>
  <si>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</si>
  <si>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</si>
  <si>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</si>
  <si>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</si>
  <si>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</si>
  <si>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</si>
  <si>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</si>
  <si>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</si>
  <si>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</si>
  <si>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</si>
  <si>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</si>
  <si>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</si>
  <si>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</si>
  <si>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</si>
  <si>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</si>
  <si>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</si>
  <si>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</si>
  <si>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</si>
  <si>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</si>
  <si>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</si>
  <si>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</si>
  <si>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</si>
  <si>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</si>
  <si>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</si>
  <si>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</si>
  <si>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</si>
  <si>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</si>
  <si>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</si>
  <si>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</si>
  <si>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</si>
  <si>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</si>
  <si>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</si>
  <si>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</si>
  <si>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</si>
  <si>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</si>
  <si>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</si>
  <si>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</si>
  <si>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</si>
  <si>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</si>
  <si>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</si>
  <si>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</si>
  <si>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</si>
  <si>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</si>
  <si>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</si>
  <si>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</si>
  <si>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</si>
  <si>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</si>
  <si>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</si>
  <si>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</si>
  <si>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</si>
  <si>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</si>
  <si>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</si>
  <si>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</si>
  <si>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</si>
  <si>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</si>
  <si>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</si>
  <si>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</si>
  <si>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</si>
  <si>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</si>
  <si>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</si>
  <si>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</si>
  <si>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</si>
  <si>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</si>
  <si>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</si>
  <si>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</si>
  <si>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</si>
  <si>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</si>
  <si>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</si>
  <si>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</si>
  <si>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</si>
  <si>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</si>
  <si>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</si>
  <si>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</si>
  <si>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</si>
  <si>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</si>
  <si>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</si>
  <si>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</si>
  <si>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</si>
  <si>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</si>
  <si>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</si>
  <si>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</si>
  <si>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</si>
  <si>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</si>
  <si>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</si>
  <si>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</si>
  <si>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</si>
  <si>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</si>
  <si>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</si>
  <si>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</si>
  <si>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</si>
  <si>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</si>
  <si>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</si>
  <si>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</si>
  <si>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</si>
  <si>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</si>
  <si>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</si>
  <si>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</si>
  <si>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</si>
  <si>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</si>
  <si>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</si>
  <si>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</si>
  <si>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</si>
  <si>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</si>
  <si>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</si>
  <si>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</si>
  <si>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</si>
  <si>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</si>
  <si>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</si>
  <si>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</si>
  <si>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</si>
  <si>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</si>
  <si>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</si>
  <si>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</si>
  <si>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</si>
  <si>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</si>
  <si>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</si>
  <si>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</si>
  <si>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</si>
  <si>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</si>
  <si>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</si>
  <si>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</si>
  <si>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</si>
  <si>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</si>
  <si>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</si>
  <si>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</si>
  <si>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</si>
  <si>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</si>
  <si>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</si>
  <si>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</si>
  <si>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</si>
  <si>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</si>
  <si>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</si>
  <si>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</si>
  <si>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</si>
  <si>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</si>
  <si>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</si>
  <si>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</si>
  <si>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</si>
  <si>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</si>
  <si>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</si>
  <si>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</si>
  <si>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</si>
  <si>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</si>
  <si>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</si>
  <si>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</si>
  <si>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</si>
  <si>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</si>
  <si>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</si>
  <si>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</si>
  <si>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</si>
  <si>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</si>
  <si>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</si>
  <si>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</si>
  <si>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</si>
  <si>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</si>
  <si>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</si>
  <si>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</si>
  <si>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</si>
  <si>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</si>
  <si>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</si>
  <si>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</si>
  <si>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</si>
  <si>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</si>
  <si>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</si>
  <si>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</si>
  <si>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</si>
  <si>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</si>
  <si>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</si>
  <si>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</si>
  <si>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</si>
  <si>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</si>
  <si>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</si>
  <si>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</si>
  <si>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</si>
  <si>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</si>
  <si>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</si>
  <si>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</si>
  <si>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</si>
  <si>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</si>
  <si>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</si>
  <si>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</si>
  <si>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</si>
  <si>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</si>
  <si>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</si>
  <si>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</si>
  <si>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</si>
  <si>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</si>
  <si>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</si>
  <si>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</si>
  <si>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</si>
  <si>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</si>
  <si>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</si>
  <si>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</si>
  <si>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</si>
  <si>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</si>
  <si>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</si>
  <si>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</si>
  <si>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</si>
  <si>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</si>
  <si>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</si>
  <si>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</si>
  <si>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</si>
  <si>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</si>
  <si>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</si>
  <si>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</si>
  <si>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</si>
  <si>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</si>
  <si>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</si>
  <si>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</si>
  <si>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</si>
  <si>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</si>
  <si>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</si>
  <si>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</si>
  <si>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</si>
  <si>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</si>
  <si>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</si>
  <si>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</si>
  <si>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</si>
  <si>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</si>
  <si>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</si>
  <si>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</si>
  <si>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</si>
  <si>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Saisine obligatoire</t>
  </si>
  <si>
    <t>3-II</t>
  </si>
  <si>
    <t>Saisine facultative</t>
  </si>
  <si>
    <t>BOAMP + autre</t>
  </si>
  <si>
    <t>BOAMP + JOUE + autre</t>
  </si>
  <si>
    <t>Libellé</t>
  </si>
  <si>
    <t>Renvoi (5)  : rubrique "Procédure"</t>
  </si>
  <si>
    <t>Renvoi (1)  -  "Saisine"</t>
  </si>
  <si>
    <t>Renvoi (2)  -  "Correspondant CMPE"</t>
  </si>
  <si>
    <t>Renvoi (3)  -  "Type de marché"</t>
  </si>
  <si>
    <t>Renvoi (4)  -  "Code CPV"</t>
  </si>
  <si>
    <t>Renvoi (6)  -  rubrique "Publicité"</t>
  </si>
  <si>
    <t>Liste des codes "groupe" CPV</t>
  </si>
  <si>
    <t>78 :           Système d'acquisition dynamique</t>
  </si>
  <si>
    <t>D-2-I : Négocié avec publicité et  mise en concurrence (décr. Défense)</t>
  </si>
  <si>
    <t>Pouvoir adjudicateur ou entité adjudicatrice  *</t>
  </si>
  <si>
    <t>Code Groupe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</si>
  <si>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</si>
  <si>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</si>
  <si>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</si>
  <si>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</si>
  <si>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</si>
  <si>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</si>
  <si>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</si>
  <si>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</si>
  <si>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</si>
  <si>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</si>
  <si>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</si>
  <si>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</si>
  <si>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</si>
  <si>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</si>
  <si>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</si>
  <si>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</si>
  <si>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</si>
  <si>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</si>
  <si>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</si>
  <si>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</si>
  <si>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</si>
  <si>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</si>
  <si>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</si>
  <si>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</si>
  <si>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</si>
  <si>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</si>
  <si>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</si>
  <si>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</si>
  <si>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</si>
  <si>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</si>
  <si>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</si>
  <si>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</si>
  <si>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</si>
  <si>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</si>
  <si>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</si>
  <si>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</si>
  <si>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</si>
  <si>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</si>
  <si>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</si>
  <si>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</si>
  <si>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</si>
  <si>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</si>
  <si>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</si>
  <si>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</si>
  <si>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</si>
  <si>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</si>
  <si>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</si>
  <si>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</si>
  <si>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</si>
  <si>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</si>
  <si>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</si>
  <si>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</si>
  <si>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</si>
  <si>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</si>
  <si>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</si>
  <si>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</si>
  <si>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</si>
  <si>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</si>
  <si>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</si>
  <si>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</si>
  <si>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</si>
  <si>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</si>
  <si>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</si>
  <si>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</si>
  <si>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</si>
  <si>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</si>
  <si>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</si>
  <si>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</si>
  <si>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</si>
  <si>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</si>
  <si>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</si>
  <si>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</si>
  <si>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</si>
  <si>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</si>
  <si>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</si>
  <si>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</si>
  <si>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</si>
  <si>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</si>
  <si>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</si>
  <si>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</si>
  <si>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</si>
  <si>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</si>
  <si>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</si>
  <si>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</si>
  <si>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</si>
  <si>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</si>
  <si>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</si>
  <si>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</si>
  <si>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</si>
  <si>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</si>
  <si>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</si>
  <si>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</si>
  <si>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</si>
  <si>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</si>
  <si>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</si>
  <si>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</si>
  <si>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</si>
  <si>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</si>
  <si>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</si>
  <si>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</si>
  <si>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</si>
  <si>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</si>
  <si>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</si>
  <si>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</si>
  <si>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</si>
  <si>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</si>
  <si>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</si>
  <si>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</si>
  <si>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</si>
  <si>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</si>
  <si>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</si>
  <si>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</si>
  <si>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</si>
  <si>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</si>
  <si>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</si>
  <si>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</si>
  <si>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</si>
  <si>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</si>
  <si>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</si>
  <si>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</si>
  <si>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</si>
  <si>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</si>
  <si>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</si>
  <si>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</si>
  <si>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</si>
  <si>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</si>
  <si>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</si>
  <si>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</si>
  <si>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</si>
  <si>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</si>
  <si>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</si>
  <si>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</si>
  <si>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</si>
  <si>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</si>
  <si>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</si>
  <si>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</si>
  <si>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</si>
  <si>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</si>
  <si>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</si>
  <si>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</si>
  <si>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</si>
  <si>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</si>
  <si>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</si>
  <si>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</si>
  <si>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</si>
  <si>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</si>
  <si>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</si>
  <si>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</si>
  <si>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</si>
  <si>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</si>
  <si>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</si>
  <si>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</si>
  <si>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</si>
  <si>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</si>
  <si>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</si>
  <si>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</si>
  <si>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</si>
  <si>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</si>
  <si>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</si>
  <si>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</si>
  <si>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</si>
  <si>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</si>
  <si>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</si>
  <si>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</si>
  <si>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</si>
  <si>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</si>
  <si>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</si>
  <si>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</si>
  <si>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</si>
  <si>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</si>
  <si>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</si>
  <si>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</si>
  <si>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</si>
  <si>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</si>
  <si>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</si>
  <si>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</si>
  <si>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</si>
  <si>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</si>
  <si>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</si>
  <si>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</si>
  <si>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</si>
  <si>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</si>
  <si>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</si>
  <si>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</si>
  <si>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</si>
  <si>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</si>
  <si>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</si>
  <si>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</si>
  <si>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</si>
  <si>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</si>
  <si>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</si>
  <si>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</si>
  <si>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</si>
  <si>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</si>
  <si>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</si>
  <si>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</si>
  <si>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</si>
  <si>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</si>
  <si>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</si>
  <si>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</si>
  <si>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</si>
  <si>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</si>
  <si>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</si>
  <si>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</si>
  <si>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</si>
  <si>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</si>
  <si>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</si>
  <si>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</si>
  <si>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</si>
  <si>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</si>
  <si>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</si>
  <si>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</si>
  <si>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</si>
  <si>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</si>
  <si>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</si>
  <si>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</si>
  <si>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</si>
  <si>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</si>
  <si>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</si>
  <si>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</si>
  <si>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</si>
  <si>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</si>
  <si>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</si>
  <si>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</si>
  <si>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</si>
  <si>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</si>
  <si>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</si>
  <si>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</si>
  <si>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</si>
  <si>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</si>
  <si>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</si>
  <si>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</si>
  <si>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</si>
  <si>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</si>
  <si>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</si>
  <si>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</si>
  <si>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</si>
  <si>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</si>
  <si>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</si>
  <si>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</si>
  <si>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</si>
  <si>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</si>
  <si>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</si>
  <si>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</si>
  <si>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</si>
  <si>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</si>
  <si>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</si>
  <si>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</si>
  <si>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</si>
  <si>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</si>
  <si>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</si>
  <si>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</si>
  <si>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</si>
  <si>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</si>
  <si>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</si>
  <si>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</si>
  <si>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</si>
  <si>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</si>
  <si>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</si>
  <si>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</si>
  <si>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</si>
  <si>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</si>
  <si>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</si>
  <si>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</si>
  <si>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</si>
  <si>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</si>
  <si>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</si>
  <si>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</si>
  <si>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</si>
  <si>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</si>
  <si>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</si>
  <si>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</si>
  <si>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</si>
  <si>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</si>
  <si>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</si>
  <si>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</si>
  <si>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</si>
  <si>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</si>
  <si>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</si>
  <si>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</si>
  <si>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</si>
  <si>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</si>
  <si>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</si>
  <si>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</si>
  <si>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</si>
  <si>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</si>
  <si>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</si>
  <si>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</si>
  <si>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</si>
  <si>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</si>
  <si>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</si>
  <si>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</si>
  <si>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</si>
  <si>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</si>
  <si>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</si>
  <si>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</si>
  <si>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</si>
  <si>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</si>
  <si>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</si>
  <si>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</si>
  <si>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</si>
  <si>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</si>
  <si>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</si>
  <si>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</si>
  <si>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</si>
  <si>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</si>
  <si>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</si>
  <si>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</si>
  <si>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</si>
  <si>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</si>
  <si>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</si>
  <si>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</si>
  <si>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</si>
  <si>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</si>
  <si>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</si>
  <si>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</si>
  <si>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</si>
  <si>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</si>
  <si>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</si>
  <si>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</si>
  <si>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</si>
  <si>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</si>
  <si>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</si>
  <si>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</si>
  <si>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</si>
  <si>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</si>
  <si>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</si>
  <si>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</si>
  <si>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</si>
  <si>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</si>
  <si>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</si>
  <si>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</si>
  <si>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</si>
  <si>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</si>
  <si>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</si>
  <si>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</si>
  <si>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</si>
  <si>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</si>
  <si>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</si>
  <si>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</si>
  <si>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</si>
  <si>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</si>
  <si>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</si>
  <si>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</si>
  <si>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</si>
  <si>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</si>
  <si>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</si>
  <si>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</si>
  <si>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</si>
  <si>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</si>
  <si>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</si>
  <si>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</si>
  <si>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</si>
  <si>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</si>
  <si>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</si>
  <si>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</si>
  <si>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</si>
  <si>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</si>
  <si>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</si>
  <si>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</si>
  <si>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</si>
  <si>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</si>
  <si>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</si>
  <si>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</si>
  <si>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</si>
  <si>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</si>
  <si>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</si>
  <si>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</si>
  <si>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</si>
  <si>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</si>
  <si>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</si>
  <si>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Lib_C_Min</t>
  </si>
  <si>
    <t>Lib_Long_Min</t>
  </si>
  <si>
    <t>Lib_C_Min_Gén</t>
  </si>
  <si>
    <t>AUTO</t>
  </si>
  <si>
    <t>Institutions, juridictions et autorités indépendantes</t>
  </si>
  <si>
    <t>AUTON</t>
  </si>
  <si>
    <t>PREMI</t>
  </si>
  <si>
    <t>PREM</t>
  </si>
  <si>
    <t>Premier ministre</t>
  </si>
  <si>
    <t>PARL</t>
  </si>
  <si>
    <t>PARLE</t>
  </si>
  <si>
    <t>ETRA</t>
  </si>
  <si>
    <t>ETRAN</t>
  </si>
  <si>
    <t>AGRI</t>
  </si>
  <si>
    <t>AGRIC</t>
  </si>
  <si>
    <t>CULT</t>
  </si>
  <si>
    <t>CULTU</t>
  </si>
  <si>
    <t>DEFE</t>
  </si>
  <si>
    <t>DEFEN</t>
  </si>
  <si>
    <t>ECOL</t>
  </si>
  <si>
    <t>ECOLO</t>
  </si>
  <si>
    <t>ECON</t>
  </si>
  <si>
    <t>ECONO</t>
  </si>
  <si>
    <t>EDUC</t>
  </si>
  <si>
    <t>EDUCA</t>
  </si>
  <si>
    <t>EMPL</t>
  </si>
  <si>
    <t>TRAVA</t>
  </si>
  <si>
    <t>EQUI</t>
  </si>
  <si>
    <t>EQUIP</t>
  </si>
  <si>
    <t>SOLI</t>
  </si>
  <si>
    <t>SANTÉ</t>
  </si>
  <si>
    <t>FONC</t>
  </si>
  <si>
    <t>FONCT</t>
  </si>
  <si>
    <t>INTE</t>
  </si>
  <si>
    <t>INTER</t>
  </si>
  <si>
    <t>JEUN</t>
  </si>
  <si>
    <t>JEUNE</t>
  </si>
  <si>
    <t>JUST</t>
  </si>
  <si>
    <t>JUSTI</t>
  </si>
  <si>
    <t>OUTR</t>
  </si>
  <si>
    <t>OUTRE</t>
  </si>
  <si>
    <t>PMEC</t>
  </si>
  <si>
    <t xml:space="preserve">depuis le site : </t>
  </si>
  <si>
    <t>http://lesservices.service-public.fr/national/index.htm</t>
  </si>
  <si>
    <t>Lib_Long_Min_Gén</t>
  </si>
  <si>
    <t>Autonomes, organismes publics, EPIC, EPA</t>
  </si>
  <si>
    <t>Sais
_Art_0</t>
  </si>
  <si>
    <t>Proc_0</t>
  </si>
  <si>
    <t>Pub_0</t>
  </si>
  <si>
    <t>Typ_Mar</t>
  </si>
  <si>
    <t xml:space="preserve">   *  si possible sous forme de sigle complet et inchangé en cours d'année ( ex : DGI ou DGA DSA ou DRIRE IDF ou DDE 78)</t>
  </si>
  <si>
    <t>Proc</t>
  </si>
  <si>
    <t>CPV</t>
  </si>
  <si>
    <t>Num_
Enreg</t>
  </si>
  <si>
    <t>Date_
Arriv1</t>
  </si>
  <si>
    <t>Date_
Complet</t>
  </si>
  <si>
    <t>Sais_
Art</t>
  </si>
  <si>
    <t>Typ_
Mar_0</t>
  </si>
  <si>
    <t>Durée_
An_0</t>
  </si>
  <si>
    <t>Durée_
Mois_0</t>
  </si>
  <si>
    <t>Ass</t>
  </si>
  <si>
    <t>Ass_0</t>
  </si>
  <si>
    <t>PRM_Fonc</t>
  </si>
  <si>
    <t>PRM_
Min_0</t>
  </si>
  <si>
    <t>Corr_Min_0</t>
  </si>
  <si>
    <t>Nbre de lots</t>
  </si>
  <si>
    <t xml:space="preserve">Objet </t>
  </si>
  <si>
    <t>SAISINE :</t>
  </si>
  <si>
    <t xml:space="preserve">   mois</t>
  </si>
  <si>
    <t>Premier ministre, Gouvernement</t>
  </si>
  <si>
    <t>Relations avec le Parlement</t>
  </si>
  <si>
    <t>Affaires étrangères</t>
  </si>
  <si>
    <t>Agriculture</t>
  </si>
  <si>
    <t>Culture</t>
  </si>
  <si>
    <t>Ecologie</t>
  </si>
  <si>
    <t>Économie</t>
  </si>
  <si>
    <t>Éducation</t>
  </si>
  <si>
    <t>Équipement</t>
  </si>
  <si>
    <t>Fonction publique</t>
  </si>
  <si>
    <t>Intérieur</t>
  </si>
  <si>
    <t>Jeunesse et sports</t>
  </si>
  <si>
    <t>Justice</t>
  </si>
  <si>
    <t>Outre-mer</t>
  </si>
  <si>
    <t>Travail, Emploi</t>
  </si>
  <si>
    <t>Santé, famille</t>
  </si>
  <si>
    <t>Equivalence avec les "Ministères Génériques"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</si>
  <si>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</si>
  <si>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</si>
  <si>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</si>
  <si>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</si>
  <si>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</si>
  <si>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</si>
  <si>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</si>
  <si>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</si>
  <si>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</si>
  <si>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</si>
  <si>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</si>
  <si>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</si>
  <si>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</si>
  <si>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</si>
  <si>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</si>
  <si>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</si>
  <si>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</si>
  <si>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</si>
  <si>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</si>
  <si>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</si>
  <si>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</si>
  <si>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</si>
  <si>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</si>
  <si>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</si>
  <si>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</si>
  <si>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</si>
  <si>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</si>
  <si>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</si>
  <si>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</si>
  <si>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</si>
  <si>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</si>
  <si>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</si>
  <si>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</si>
  <si>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</si>
  <si>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</si>
  <si>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</si>
  <si>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</si>
  <si>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</si>
  <si>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</si>
  <si>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</si>
  <si>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</si>
  <si>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</si>
  <si>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</si>
  <si>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</si>
  <si>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</si>
  <si>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</si>
  <si>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</si>
  <si>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</si>
  <si>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</si>
  <si>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</si>
  <si>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</si>
  <si>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</si>
  <si>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</si>
  <si>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</si>
  <si>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</si>
  <si>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</si>
  <si>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</si>
  <si>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</si>
  <si>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</si>
  <si>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</si>
  <si>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</si>
  <si>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</si>
  <si>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</si>
  <si>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</si>
  <si>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</si>
  <si>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</si>
  <si>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</si>
  <si>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</si>
  <si>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</si>
  <si>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</si>
  <si>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</si>
  <si>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</si>
  <si>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</si>
  <si>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</si>
  <si>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</si>
  <si>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07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</si>
  <si>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</si>
  <si>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</si>
  <si>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</si>
  <si>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</si>
  <si>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</si>
  <si>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</si>
  <si>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</si>
  <si>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</si>
  <si>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</si>
  <si>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</si>
  <si>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</si>
  <si>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</si>
  <si>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</si>
  <si>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</si>
  <si>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</si>
  <si>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</si>
  <si>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</si>
  <si>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</si>
  <si>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</si>
  <si>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</si>
  <si>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BC</t>
  </si>
  <si>
    <t>ST_0</t>
  </si>
  <si>
    <t>ST_Adj_0</t>
  </si>
  <si>
    <t>Tr_Cond</t>
  </si>
  <si>
    <t>Typ_Mar_Lib</t>
  </si>
  <si>
    <t>Pub</t>
  </si>
  <si>
    <t>Avt_0</t>
  </si>
  <si>
    <t>BC_0</t>
  </si>
  <si>
    <t>Tr_Cond_0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</si>
  <si>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</si>
  <si>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</si>
  <si>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</si>
  <si>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</si>
  <si>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</si>
  <si>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</si>
  <si>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</si>
  <si>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</si>
  <si>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</si>
  <si>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</si>
  <si>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</si>
  <si>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</si>
  <si>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</si>
  <si>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</si>
  <si>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</si>
  <si>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</si>
  <si>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</si>
  <si>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</si>
  <si>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</si>
  <si>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</si>
  <si>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</si>
  <si>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</si>
  <si>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</si>
  <si>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</si>
  <si>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</si>
  <si>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</si>
  <si>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</si>
  <si>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</si>
  <si>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</si>
  <si>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</si>
  <si>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</si>
  <si>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</si>
  <si>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</si>
  <si>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</si>
  <si>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</si>
  <si>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</si>
  <si>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</si>
  <si>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</si>
  <si>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</si>
  <si>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</si>
  <si>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</si>
  <si>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</si>
  <si>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</si>
  <si>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</si>
  <si>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</si>
  <si>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</si>
  <si>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</si>
  <si>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</si>
  <si>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</si>
  <si>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</si>
  <si>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</si>
  <si>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</si>
  <si>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</si>
  <si>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</si>
  <si>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</si>
  <si>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</si>
  <si>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</si>
  <si>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</si>
  <si>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</si>
  <si>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</si>
  <si>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</si>
  <si>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</si>
  <si>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</si>
  <si>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</si>
  <si>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</si>
  <si>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</si>
  <si>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</si>
  <si>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</si>
  <si>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</si>
  <si>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</si>
  <si>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</si>
  <si>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</si>
  <si>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</si>
  <si>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</si>
  <si>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</si>
  <si>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</si>
  <si>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</si>
  <si>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</si>
  <si>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</si>
  <si>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</si>
  <si>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</si>
  <si>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</si>
  <si>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</si>
  <si>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</si>
  <si>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</si>
  <si>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</si>
  <si>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</si>
  <si>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</si>
  <si>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</si>
  <si>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</si>
  <si>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</si>
  <si>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</si>
  <si>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</si>
  <si>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</si>
  <si>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</si>
  <si>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</si>
  <si>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</si>
  <si>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</si>
  <si>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</si>
  <si>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</si>
  <si>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</si>
  <si>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</si>
  <si>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</si>
  <si>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</si>
  <si>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</si>
  <si>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</si>
  <si>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</si>
  <si>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</si>
  <si>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Cellules liées des listes déroulantes et cases à cocher de la Fiche de Présentation</t>
  </si>
  <si>
    <r>
      <t>Correspondant CMPE  :</t>
    </r>
    <r>
      <rPr>
        <sz val="10"/>
        <color indexed="18"/>
        <rFont val="Times New Roman"/>
        <family val="1"/>
      </rPr>
      <t xml:space="preserve">  personne suceptible de répondre à toute demande de renseignements ou de pièces complémentaires.</t>
    </r>
  </si>
  <si>
    <r>
      <t xml:space="preserve">Montant  :  </t>
    </r>
    <r>
      <rPr>
        <sz val="10"/>
        <color indexed="18"/>
        <rFont val="Times New Roman"/>
        <family val="1"/>
      </rPr>
      <t>pour les marchés à tranches conditionnelles, à bons de commande ou reconductibles = montant maximum estimé.</t>
    </r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</si>
  <si>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</si>
  <si>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</si>
  <si>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</si>
  <si>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</si>
  <si>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</si>
  <si>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</si>
  <si>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</si>
  <si>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</si>
  <si>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</si>
  <si>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</si>
  <si>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</si>
  <si>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</si>
  <si>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</si>
  <si>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</si>
  <si>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</si>
  <si>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</si>
  <si>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</si>
  <si>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</si>
  <si>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</si>
  <si>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</si>
  <si>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</si>
  <si>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</si>
  <si>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Accomp</t>
  </si>
  <si>
    <t xml:space="preserve">Obs 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</si>
  <si>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</si>
  <si>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</si>
  <si>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</si>
  <si>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</si>
  <si>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</si>
  <si>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</si>
  <si>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</si>
  <si>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</si>
  <si>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</si>
  <si>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</si>
  <si>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</si>
  <si>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</si>
  <si>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</si>
  <si>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</si>
  <si>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</si>
  <si>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</si>
  <si>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</si>
  <si>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</si>
  <si>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</si>
  <si>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</si>
  <si>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</si>
  <si>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</si>
  <si>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</si>
  <si>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</si>
  <si>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</si>
  <si>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</si>
  <si>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</si>
  <si>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</si>
  <si>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</si>
  <si>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</si>
  <si>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</si>
  <si>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</si>
  <si>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</si>
  <si>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</si>
  <si>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</si>
  <si>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</si>
  <si>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JOUE</t>
  </si>
  <si>
    <t>BOAMP + JOUE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</si>
  <si>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</si>
  <si>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</si>
  <si>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</si>
  <si>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</si>
  <si>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</si>
  <si>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</si>
  <si>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</si>
  <si>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</si>
  <si>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</si>
  <si>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</si>
  <si>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</si>
  <si>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</si>
  <si>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</si>
  <si>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</si>
  <si>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</si>
  <si>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</si>
  <si>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</si>
  <si>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</si>
  <si>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</si>
  <si>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</si>
  <si>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</si>
  <si>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</si>
  <si>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</si>
  <si>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</si>
  <si>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</si>
  <si>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</si>
  <si>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</si>
  <si>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</si>
  <si>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</si>
  <si>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</si>
  <si>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</si>
  <si>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</si>
  <si>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</si>
  <si>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</si>
  <si>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</si>
  <si>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</si>
  <si>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</si>
  <si>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</si>
  <si>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</si>
  <si>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</si>
  <si>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</si>
  <si>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</si>
  <si>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</si>
  <si>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</si>
  <si>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</si>
  <si>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</si>
  <si>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</si>
  <si>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</si>
  <si>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</si>
  <si>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</si>
  <si>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</si>
  <si>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</si>
  <si>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</si>
  <si>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</si>
  <si>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</si>
  <si>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</si>
  <si>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</si>
  <si>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</si>
  <si>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</si>
  <si>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Notas_ST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</si>
  <si>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</si>
  <si>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</si>
  <si>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</si>
  <si>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</si>
  <si>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</si>
  <si>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</si>
  <si>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</si>
  <si>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</si>
  <si>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</si>
  <si>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</si>
  <si>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</si>
  <si>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</si>
  <si>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</si>
  <si>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</si>
  <si>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</si>
  <si>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</si>
  <si>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</si>
  <si>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</si>
  <si>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</si>
  <si>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</si>
  <si>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</si>
  <si>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</si>
  <si>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</si>
  <si>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</si>
  <si>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</si>
  <si>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</si>
  <si>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</si>
  <si>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</si>
  <si>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</si>
  <si>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</si>
  <si>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</si>
  <si>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</si>
  <si>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</si>
  <si>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</si>
  <si>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</si>
  <si>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</si>
  <si>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</si>
  <si>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</si>
  <si>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</si>
  <si>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</si>
  <si>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</si>
  <si>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</si>
  <si>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</si>
  <si>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</si>
  <si>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</si>
  <si>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</si>
  <si>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</si>
  <si>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</si>
  <si>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</si>
  <si>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</si>
  <si>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</si>
  <si>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</si>
  <si>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Directeur de l'établissement d'infrastructure de la défense</t>
  </si>
  <si>
    <t>Lieutenant-colonel Alain BONIN</t>
  </si>
  <si>
    <t>Rue des Petites Musses - 49 041  ANGERS CEDEX 01</t>
  </si>
  <si>
    <t>bel@eg-angers,terre,defense,gouv,fr</t>
  </si>
  <si>
    <t>0241687566</t>
  </si>
  <si>
    <t>0241687515</t>
  </si>
  <si>
    <t>Bureau Administration Finances</t>
  </si>
  <si>
    <t>baf@eg-angers,terre,defense,gouv,fr</t>
  </si>
  <si>
    <t>0241688029</t>
  </si>
  <si>
    <t>0241687521</t>
  </si>
  <si>
    <t xml:space="preserve">EVREUX (27) - Base aérienne 105 - Marché d'assistance à maîtrise d'ouvrage 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</si>
  <si>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</si>
  <si>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</si>
  <si>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</si>
  <si>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</si>
  <si>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</si>
  <si>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</si>
  <si>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</si>
  <si>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</si>
  <si>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</si>
  <si>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</si>
  <si>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</si>
  <si>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</si>
  <si>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</si>
  <si>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</si>
  <si>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</si>
  <si>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</si>
  <si>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</si>
  <si>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</si>
  <si>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</si>
  <si>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</si>
  <si>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</si>
  <si>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</si>
  <si>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Obs</t>
  </si>
  <si>
    <t>Avis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</si>
  <si>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</si>
  <si>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</si>
  <si>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</si>
  <si>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</si>
  <si>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</si>
  <si>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</si>
  <si>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</si>
  <si>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</si>
  <si>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</si>
  <si>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</si>
  <si>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</si>
  <si>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</si>
  <si>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</si>
  <si>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</si>
  <si>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</si>
  <si>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</si>
  <si>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</si>
  <si>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</si>
  <si>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</si>
  <si>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</si>
  <si>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</si>
  <si>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</si>
  <si>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</si>
  <si>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</si>
  <si>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</si>
  <si>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</si>
  <si>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</si>
  <si>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</si>
  <si>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</si>
  <si>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</si>
  <si>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</si>
  <si>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</si>
  <si>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</si>
  <si>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</si>
  <si>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</si>
  <si>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</si>
  <si>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</si>
  <si>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</si>
  <si>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</si>
  <si>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</si>
  <si>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</si>
  <si>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</si>
  <si>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</si>
  <si>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</si>
  <si>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</si>
  <si>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</si>
  <si>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</si>
  <si>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</si>
  <si>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</si>
  <si>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</si>
  <si>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</si>
  <si>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</si>
  <si>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</si>
  <si>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</si>
  <si>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</si>
  <si>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</si>
  <si>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</si>
  <si>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</si>
  <si>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</si>
  <si>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</si>
  <si>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</si>
  <si>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</si>
  <si>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</si>
  <si>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</si>
  <si>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</si>
  <si>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</si>
  <si>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</si>
  <si>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</si>
  <si>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</si>
  <si>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</si>
  <si>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</si>
  <si>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</si>
  <si>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</si>
  <si>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</si>
  <si>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</si>
  <si>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</si>
  <si>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</si>
  <si>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</si>
  <si>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</si>
  <si>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</si>
  <si>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</si>
  <si>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</si>
  <si>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</si>
  <si>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</si>
  <si>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</si>
  <si>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</si>
  <si>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</si>
  <si>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</si>
  <si>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</si>
  <si>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</si>
  <si>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</si>
  <si>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</si>
  <si>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</si>
  <si>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</si>
  <si>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</si>
  <si>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</si>
  <si>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</si>
  <si>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</si>
  <si>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</si>
  <si>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</si>
  <si>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</si>
  <si>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</si>
  <si>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</si>
  <si>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</si>
  <si>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</si>
  <si>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</si>
  <si>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</si>
  <si>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</si>
  <si>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</si>
  <si>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</si>
  <si>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</si>
  <si>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</si>
  <si>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</si>
  <si>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</si>
  <si>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</si>
  <si>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</si>
  <si>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</si>
  <si>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</si>
  <si>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</si>
  <si>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</si>
  <si>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</si>
  <si>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</si>
  <si>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</si>
  <si>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</si>
  <si>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</si>
  <si>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</si>
  <si>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</si>
  <si>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</si>
  <si>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</si>
  <si>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</si>
  <si>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</si>
  <si>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</si>
  <si>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</si>
  <si>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</si>
  <si>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</si>
  <si>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</si>
  <si>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</si>
  <si>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</si>
  <si>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</si>
  <si>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</si>
  <si>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</si>
  <si>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</si>
  <si>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-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</si>
  <si>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</si>
  <si>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</si>
  <si>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</si>
  <si>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</si>
  <si>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</si>
  <si>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</si>
  <si>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</si>
  <si>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</si>
  <si>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</si>
  <si>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</si>
  <si>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</si>
  <si>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</si>
  <si>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</si>
  <si>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</si>
  <si>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</si>
  <si>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</si>
  <si>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</si>
  <si>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</si>
  <si>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</si>
  <si>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</si>
  <si>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</si>
  <si>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</si>
  <si>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</si>
  <si>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</si>
  <si>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</si>
  <si>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</si>
  <si>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</si>
  <si>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</si>
  <si>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ZC Art_Sais</t>
  </si>
  <si>
    <t>Min_Serv</t>
  </si>
  <si>
    <t>Adr_Min</t>
  </si>
  <si>
    <t>CorrCMPE</t>
  </si>
  <si>
    <t>Tel_CorrCMPE</t>
  </si>
  <si>
    <t>Mail_CorrCMPE</t>
  </si>
  <si>
    <t>Fax_CorrCMPE</t>
  </si>
  <si>
    <t>Mt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</si>
  <si>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</si>
  <si>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</si>
  <si>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</si>
  <si>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</si>
  <si>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</si>
  <si>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</si>
  <si>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</si>
  <si>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</si>
  <si>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</si>
  <si>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</si>
  <si>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</si>
  <si>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</si>
  <si>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</si>
  <si>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</si>
  <si>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</si>
  <si>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</si>
  <si>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</si>
  <si>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</si>
  <si>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</si>
  <si>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</si>
  <si>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</si>
  <si>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</si>
  <si>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</si>
  <si>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</si>
  <si>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</si>
  <si>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</si>
  <si>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</si>
  <si>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</si>
  <si>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</si>
  <si>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</si>
  <si>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</si>
  <si>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</si>
  <si>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</si>
  <si>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</si>
  <si>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</si>
  <si>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</si>
  <si>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</si>
  <si>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</si>
  <si>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</si>
  <si>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</si>
  <si>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</si>
  <si>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</si>
  <si>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</si>
  <si>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</si>
  <si>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</si>
  <si>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</si>
  <si>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</si>
  <si>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</si>
  <si>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</si>
  <si>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</si>
  <si>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</si>
  <si>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</si>
  <si>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</si>
  <si>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</si>
  <si>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</si>
  <si>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</si>
  <si>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</si>
  <si>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</si>
  <si>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</si>
  <si>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</si>
  <si>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</si>
  <si>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</si>
  <si>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</si>
  <si>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</si>
  <si>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</si>
  <si>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</si>
  <si>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</si>
  <si>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</si>
  <si>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</si>
  <si>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</si>
  <si>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</si>
  <si>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</si>
  <si>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</si>
  <si>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</si>
  <si>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</si>
  <si>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</si>
  <si>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</si>
  <si>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</si>
  <si>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</si>
  <si>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</si>
  <si>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</si>
  <si>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</si>
  <si>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</si>
  <si>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</si>
  <si>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</si>
  <si>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</si>
  <si>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</si>
  <si>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</si>
  <si>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</si>
  <si>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</si>
  <si>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</si>
  <si>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</si>
  <si>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Défense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</si>
  <si>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</si>
  <si>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</si>
  <si>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</si>
  <si>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</si>
  <si>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</si>
  <si>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</si>
  <si>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</si>
  <si>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</si>
  <si>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</si>
  <si>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</si>
  <si>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</si>
  <si>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</si>
  <si>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Motif_1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</si>
  <si>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</si>
  <si>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</si>
  <si>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</si>
  <si>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</si>
  <si>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</si>
  <si>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</si>
  <si>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</si>
  <si>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</si>
  <si>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</si>
  <si>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</si>
  <si>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</si>
  <si>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</si>
  <si>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</si>
  <si>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</si>
  <si>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</si>
  <si>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</si>
  <si>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</si>
  <si>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</si>
  <si>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</si>
  <si>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</si>
  <si>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</si>
  <si>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</si>
  <si>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</si>
  <si>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</si>
  <si>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</si>
  <si>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</si>
  <si>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</si>
  <si>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</si>
  <si>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</si>
  <si>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</si>
  <si>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</si>
  <si>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</si>
  <si>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</si>
  <si>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</si>
  <si>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</si>
  <si>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</si>
  <si>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</si>
  <si>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</si>
  <si>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</si>
  <si>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</si>
  <si>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</si>
  <si>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</si>
  <si>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</si>
  <si>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</si>
  <si>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</si>
  <si>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</si>
  <si>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</si>
  <si>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</si>
  <si>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</si>
  <si>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</si>
  <si>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</si>
  <si>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</si>
  <si>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</si>
  <si>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</si>
  <si>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</si>
  <si>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</si>
  <si>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</si>
  <si>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</si>
  <si>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</si>
  <si>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</si>
  <si>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</si>
  <si>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</si>
  <si>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</si>
  <si>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</si>
  <si>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</si>
  <si>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</si>
  <si>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</si>
  <si>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</si>
  <si>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</si>
  <si>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</si>
  <si>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</si>
  <si>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</si>
  <si>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</si>
  <si>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</si>
  <si>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</si>
  <si>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</si>
  <si>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</si>
  <si>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</si>
  <si>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</si>
  <si>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</si>
  <si>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</si>
  <si>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</si>
  <si>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</si>
  <si>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</si>
  <si>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</si>
  <si>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</si>
  <si>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</si>
  <si>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</si>
  <si>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</si>
  <si>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</si>
  <si>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</si>
  <si>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</si>
  <si>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</si>
  <si>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</si>
  <si>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</si>
  <si>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</si>
  <si>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</si>
  <si>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</si>
  <si>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</si>
  <si>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</si>
  <si>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</si>
  <si>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</si>
  <si>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</si>
  <si>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</si>
  <si>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</si>
  <si>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</si>
  <si>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</si>
  <si>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</si>
  <si>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</si>
  <si>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</si>
  <si>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</si>
  <si>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</si>
  <si>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</si>
  <si>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</si>
  <si>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</si>
  <si>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</si>
  <si>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</si>
  <si>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</si>
  <si>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</si>
  <si>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</si>
  <si>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</si>
  <si>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</si>
  <si>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</si>
  <si>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</si>
  <si>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</si>
  <si>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</si>
  <si>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</si>
  <si>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</si>
  <si>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</si>
  <si>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</si>
  <si>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</si>
  <si>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</si>
  <si>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</si>
  <si>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</si>
  <si>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</si>
  <si>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</si>
  <si>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</si>
  <si>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</si>
  <si>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</si>
  <si>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</si>
  <si>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</si>
  <si>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</si>
  <si>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</si>
  <si>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</si>
  <si>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</si>
  <si>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</si>
  <si>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</si>
  <si>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</si>
  <si>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</si>
  <si>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</si>
  <si>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</si>
  <si>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</si>
  <si>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</si>
  <si>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</si>
  <si>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</si>
  <si>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</si>
  <si>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</si>
  <si>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</si>
  <si>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</si>
  <si>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</si>
  <si>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</si>
  <si>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</si>
  <si>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</si>
  <si>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</si>
  <si>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</si>
  <si>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</si>
  <si>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</si>
  <si>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</si>
  <si>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</si>
  <si>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</si>
  <si>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</si>
  <si>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</si>
  <si>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</si>
  <si>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</si>
  <si>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</si>
  <si>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</si>
  <si>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</si>
  <si>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</si>
  <si>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</si>
  <si>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</si>
  <si>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</si>
  <si>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</si>
  <si>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</si>
  <si>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</si>
  <si>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</si>
  <si>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</si>
  <si>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</si>
  <si>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</si>
  <si>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</si>
  <si>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</si>
  <si>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</si>
  <si>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</si>
  <si>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</si>
  <si>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</si>
  <si>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</si>
  <si>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</si>
  <si>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</si>
  <si>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</si>
  <si>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</si>
  <si>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</si>
  <si>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</si>
  <si>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</si>
  <si>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</si>
  <si>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</si>
  <si>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</si>
  <si>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</si>
  <si>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</si>
  <si>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</si>
  <si>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</si>
  <si>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</si>
  <si>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</si>
  <si>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</si>
  <si>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</si>
  <si>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</si>
  <si>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</si>
  <si>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</si>
  <si>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</si>
  <si>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</si>
  <si>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</si>
  <si>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</si>
  <si>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</si>
  <si>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</si>
  <si>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</si>
  <si>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</si>
  <si>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</si>
  <si>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</si>
  <si>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</si>
  <si>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</si>
  <si>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</si>
  <si>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</si>
  <si>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</si>
  <si>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</si>
  <si>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</si>
  <si>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</si>
  <si>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</si>
  <si>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</si>
  <si>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</si>
  <si>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</si>
  <si>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</si>
  <si>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</si>
  <si>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</si>
  <si>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</si>
  <si>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</si>
  <si>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</si>
  <si>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</si>
  <si>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</si>
  <si>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</si>
  <si>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</si>
  <si>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</si>
  <si>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</si>
  <si>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</si>
  <si>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</si>
  <si>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</si>
  <si>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</si>
  <si>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</si>
  <si>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</si>
  <si>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</si>
  <si>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</si>
  <si>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</si>
  <si>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</si>
  <si>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</si>
  <si>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</si>
  <si>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</si>
  <si>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</si>
  <si>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</si>
  <si>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</si>
  <si>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</si>
  <si>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</si>
  <si>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</si>
  <si>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</si>
  <si>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</si>
  <si>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</si>
  <si>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</si>
  <si>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</si>
  <si>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</si>
  <si>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</si>
  <si>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</si>
  <si>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</si>
  <si>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</si>
  <si>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</si>
  <si>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</si>
  <si>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</si>
  <si>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</si>
  <si>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</si>
  <si>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</si>
  <si>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</si>
  <si>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</si>
  <si>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</si>
  <si>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</si>
  <si>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</si>
  <si>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</si>
  <si>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</si>
  <si>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</si>
  <si>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</si>
  <si>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</si>
  <si>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</si>
  <si>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</si>
  <si>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</si>
  <si>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</si>
  <si>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</si>
  <si>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</si>
  <si>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</si>
  <si>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</si>
  <si>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</si>
  <si>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</si>
  <si>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</si>
  <si>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</si>
  <si>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</si>
  <si>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</si>
  <si>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</si>
  <si>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</si>
  <si>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</si>
  <si>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</si>
  <si>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</si>
  <si>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</si>
  <si>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</si>
  <si>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</si>
  <si>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</si>
  <si>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</si>
  <si>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</si>
  <si>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</si>
  <si>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</si>
  <si>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</si>
  <si>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</si>
  <si>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</si>
  <si>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</si>
  <si>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</si>
  <si>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</si>
  <si>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</si>
  <si>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</si>
  <si>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</si>
  <si>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</si>
  <si>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</si>
  <si>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</si>
  <si>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</si>
  <si>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</si>
  <si>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</si>
  <si>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</si>
  <si>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</si>
  <si>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</si>
  <si>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</si>
  <si>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</si>
  <si>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</si>
  <si>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</si>
  <si>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</si>
  <si>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</si>
  <si>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</si>
  <si>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</si>
  <si>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</si>
  <si>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</si>
  <si>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</si>
  <si>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</si>
  <si>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</si>
  <si>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</si>
  <si>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</si>
  <si>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</si>
  <si>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</si>
  <si>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</si>
  <si>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</si>
  <si>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</si>
  <si>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</si>
  <si>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</si>
  <si>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</si>
  <si>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</si>
  <si>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</si>
  <si>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</si>
  <si>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</si>
  <si>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</si>
  <si>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</si>
  <si>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</si>
  <si>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</si>
  <si>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</si>
  <si>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</si>
  <si>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</si>
  <si>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</si>
  <si>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</si>
  <si>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</si>
  <si>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</si>
  <si>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</si>
  <si>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</si>
  <si>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</si>
  <si>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</si>
  <si>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</si>
  <si>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</si>
  <si>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</si>
  <si>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</si>
  <si>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</si>
  <si>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</si>
  <si>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</si>
  <si>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</si>
  <si>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</si>
  <si>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</si>
  <si>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</si>
  <si>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</si>
  <si>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</si>
  <si>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</si>
  <si>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</si>
  <si>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</si>
  <si>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</si>
  <si>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</si>
  <si>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</si>
  <si>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</si>
  <si>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</si>
  <si>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</si>
  <si>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</si>
  <si>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</si>
  <si>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</si>
  <si>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</si>
  <si>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</si>
  <si>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</si>
  <si>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</si>
  <si>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</si>
  <si>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</si>
  <si>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</si>
  <si>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</si>
  <si>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</si>
  <si>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</si>
  <si>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</si>
  <si>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</si>
  <si>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</si>
  <si>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</si>
  <si>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</si>
  <si>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</si>
  <si>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</si>
  <si>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</si>
  <si>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</si>
  <si>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</si>
  <si>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</si>
  <si>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</si>
  <si>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</si>
  <si>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</si>
  <si>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</si>
  <si>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</si>
  <si>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</si>
  <si>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</si>
  <si>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</si>
  <si>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</si>
  <si>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</si>
  <si>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</si>
  <si>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</si>
  <si>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</si>
  <si>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</si>
  <si>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</si>
  <si>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</si>
  <si>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</si>
  <si>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</si>
  <si>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</si>
  <si>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</si>
  <si>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</si>
  <si>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</si>
  <si>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</si>
  <si>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</si>
  <si>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</si>
  <si>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</si>
  <si>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</si>
  <si>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</si>
  <si>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</si>
  <si>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</si>
  <si>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</si>
  <si>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</si>
  <si>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</si>
  <si>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</si>
  <si>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</si>
  <si>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</si>
  <si>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</si>
  <si>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</si>
  <si>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</si>
  <si>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</si>
  <si>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</si>
  <si>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</si>
  <si>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</si>
  <si>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</si>
  <si>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</si>
  <si>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</si>
  <si>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</si>
  <si>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</si>
  <si>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</si>
  <si>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</si>
  <si>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</si>
  <si>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</si>
  <si>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</si>
  <si>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</si>
  <si>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</si>
  <si>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</si>
  <si>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</si>
  <si>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</si>
  <si>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</si>
  <si>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</si>
  <si>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</si>
  <si>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</si>
  <si>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</si>
  <si>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</si>
  <si>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</si>
  <si>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</si>
  <si>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</si>
  <si>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</si>
  <si>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</si>
  <si>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</si>
  <si>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</si>
  <si>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</si>
  <si>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</si>
  <si>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</si>
  <si>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</si>
  <si>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</si>
  <si>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</si>
  <si>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</si>
  <si>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</si>
  <si>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</si>
  <si>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</si>
  <si>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</si>
  <si>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</si>
  <si>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</si>
  <si>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</si>
  <si>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</si>
  <si>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</si>
  <si>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</si>
  <si>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</si>
  <si>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</si>
  <si>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</si>
  <si>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</si>
  <si>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</si>
  <si>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</si>
  <si>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</si>
  <si>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</si>
  <si>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</si>
  <si>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</si>
  <si>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</si>
  <si>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</si>
  <si>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</si>
  <si>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</si>
  <si>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</si>
  <si>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</si>
  <si>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</si>
  <si>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</si>
  <si>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</si>
  <si>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</si>
  <si>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</si>
  <si>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</si>
  <si>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</si>
  <si>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</si>
  <si>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</si>
  <si>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</si>
  <si>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</si>
  <si>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</si>
  <si>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</si>
  <si>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</si>
  <si>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</si>
  <si>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</si>
  <si>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</si>
  <si>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</si>
  <si>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</si>
  <si>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</si>
  <si>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</si>
  <si>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</si>
  <si>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</si>
  <si>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</si>
  <si>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</si>
  <si>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</si>
  <si>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</si>
  <si>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</si>
  <si>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</si>
  <si>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</si>
  <si>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</si>
  <si>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</si>
  <si>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</si>
  <si>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</si>
  <si>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</si>
  <si>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</si>
  <si>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</si>
  <si>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</si>
  <si>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</si>
  <si>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</si>
  <si>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</si>
  <si>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</si>
  <si>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</si>
  <si>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</si>
  <si>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</si>
  <si>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</si>
  <si>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</si>
  <si>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</si>
  <si>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</si>
  <si>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</si>
  <si>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</si>
  <si>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</si>
  <si>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</si>
  <si>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</si>
  <si>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</si>
  <si>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</si>
  <si>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</si>
  <si>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</si>
  <si>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</si>
  <si>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</si>
  <si>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</si>
  <si>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</si>
  <si>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</si>
  <si>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</si>
  <si>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</si>
  <si>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</si>
  <si>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</si>
  <si>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</si>
  <si>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</si>
  <si>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</si>
  <si>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</si>
  <si>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</si>
  <si>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</si>
  <si>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</si>
  <si>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</si>
  <si>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</si>
  <si>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</si>
  <si>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</si>
  <si>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</si>
  <si>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</si>
  <si>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D-2-II-a :  Négocié sans publicité, avec mise en concurrence - cas a</t>
  </si>
  <si>
    <t>A_Cad_0</t>
  </si>
  <si>
    <t>28 :           Procédure adaptée</t>
  </si>
  <si>
    <t>30 :           Procédure allégée</t>
  </si>
  <si>
    <t>35-I-1 :     Négocié après publicité et  mise en concurrence - cas 1</t>
  </si>
  <si>
    <t>35-I-2 :     Négocié après publicité et  mise en concurrence - cas 2</t>
  </si>
  <si>
    <t>35-I-3 :     Négocié après publicité et  mise en concurrence - cas 3</t>
  </si>
  <si>
    <t>35-I-4 :     Négocié après publicité et  mise en concurrence - cas 4</t>
  </si>
  <si>
    <t>35-I-5 :     Négocié après publicité et  mise en concurrence - cas 5</t>
  </si>
  <si>
    <t>37             Procédure de conception-réalisation</t>
  </si>
  <si>
    <t>Nb_Lots</t>
  </si>
  <si>
    <t>38 :           Procédure de concours</t>
  </si>
  <si>
    <t>57 :           Appel d'offre ouvert</t>
  </si>
  <si>
    <t>60 :           Appel d'offre restreint</t>
  </si>
  <si>
    <t>D-2-II-b :  Négocié sans publicité, avec mise en concurrence - cas b</t>
  </si>
  <si>
    <t>D-2-II-c :  Négocié sans publicité, avec mise en concurrence - cas c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</si>
  <si>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</si>
  <si>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</si>
  <si>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</si>
  <si>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</si>
  <si>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</si>
  <si>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</si>
  <si>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</si>
  <si>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</si>
  <si>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</si>
  <si>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</si>
  <si>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</si>
  <si>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</si>
  <si>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</si>
  <si>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</si>
  <si>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</si>
  <si>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</si>
  <si>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</si>
  <si>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</si>
  <si>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</si>
  <si>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</si>
  <si>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</si>
  <si>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</si>
  <si>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</si>
  <si>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</si>
  <si>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</si>
  <si>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</si>
  <si>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</si>
  <si>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</si>
  <si>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</si>
  <si>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</si>
  <si>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</si>
  <si>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</si>
  <si>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</si>
  <si>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</si>
  <si>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</si>
  <si>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</si>
  <si>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</si>
  <si>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</si>
  <si>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</si>
  <si>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</si>
  <si>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</si>
  <si>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</si>
  <si>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</si>
  <si>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</si>
  <si>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</si>
  <si>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</si>
  <si>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</si>
  <si>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</si>
  <si>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</si>
  <si>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</si>
  <si>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</si>
  <si>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</si>
  <si>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</si>
  <si>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</si>
  <si>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</si>
  <si>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</si>
  <si>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</si>
  <si>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</si>
  <si>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</si>
  <si>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</si>
  <si>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</si>
  <si>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</si>
  <si>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</si>
  <si>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</si>
  <si>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</si>
  <si>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</si>
  <si>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Secteur</t>
  </si>
  <si>
    <t>Procédure</t>
  </si>
  <si>
    <t>Publicité</t>
  </si>
  <si>
    <t xml:space="preserve"> €  HT</t>
  </si>
  <si>
    <t>N°</t>
  </si>
  <si>
    <t>Date d'arrivée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</si>
  <si>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</si>
  <si>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</si>
  <si>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</si>
  <si>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</si>
  <si>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</si>
  <si>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</si>
  <si>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</si>
  <si>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</si>
  <si>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</si>
  <si>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</si>
  <si>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Code CPV</t>
  </si>
  <si>
    <t xml:space="preserve"> </t>
  </si>
  <si>
    <t>35-II-1 :    Négocié sans publicité ni  mise en concurrence - cas 1</t>
  </si>
  <si>
    <t>35-II-10 :    Négocié sans publicité ni  mise en concurrence - cas 10</t>
  </si>
  <si>
    <t>35-II-9 :    Négocié sans publicité ni  mise en concurrence - cas 9</t>
  </si>
  <si>
    <t>35-II-2 :    Négocié sans publicité ni  mise en concurrence - cas 2</t>
  </si>
  <si>
    <t xml:space="preserve">Nom de la personne pouvant donner des renseignements sur le marché </t>
  </si>
  <si>
    <t>3) Accord-cadre</t>
  </si>
  <si>
    <t xml:space="preserve">4) Avenant </t>
  </si>
  <si>
    <t xml:space="preserve"> (cocher une case le cas échéant)</t>
  </si>
  <si>
    <t xml:space="preserve">Forme particulière du contrat </t>
  </si>
  <si>
    <t xml:space="preserve">Initiales de la personne    
ayant saisi les données :   </t>
  </si>
  <si>
    <t>2)  M. à bons de commande</t>
  </si>
  <si>
    <t xml:space="preserve">1)  M. à tranches conditionnelles </t>
  </si>
  <si>
    <t>Init_Secr</t>
  </si>
  <si>
    <t>35-II-3 :    Négocié sans publicité ni  mise en concurrence - cas 3</t>
  </si>
  <si>
    <t>35-II-4 :    Négocié sans publicité ni  mise en concurrence - cas 4</t>
  </si>
  <si>
    <t>35-II-5 :    Négocié sans publicité ni  mise en concurrence - cas 5</t>
  </si>
  <si>
    <t>35-II-6 :    Négocié sans publicité ni  mise en concurrence - cas 6</t>
  </si>
  <si>
    <t>35-II-7 :    Négocié sans publicité ni  mise en concurrence - cas 7</t>
  </si>
  <si>
    <t>35-II-8 :    Négocié sans publicité ni  mise en concurrence - cas 8</t>
  </si>
  <si>
    <t>Produits de l'agriculture, de l'horticulture, de la chasse et produits connexes.</t>
  </si>
  <si>
    <t>011</t>
  </si>
  <si>
    <t>Produits agricoles, produits de la culture maraîchère et de l'horticulture commerciale.</t>
  </si>
  <si>
    <t>Produits de la sylviculture et de l'exploitation forestière.</t>
  </si>
  <si>
    <t>012</t>
  </si>
  <si>
    <t>Animaux vivants et produits d'origine animale.</t>
  </si>
  <si>
    <t>Montant</t>
  </si>
  <si>
    <t>Durée</t>
  </si>
  <si>
    <t>Secrétaire Technique adjoint</t>
  </si>
  <si>
    <t>Poissons, produits de la pêche et autres sous-produits de la pêche.</t>
  </si>
  <si>
    <t>013</t>
  </si>
  <si>
    <t>Produits de la polyculture.</t>
  </si>
  <si>
    <t>Charbon, lignite, tourbe et autres produits dérivés du charbon.</t>
  </si>
  <si>
    <t>019</t>
  </si>
  <si>
    <t>Fournitures pour l'agriculture.</t>
  </si>
  <si>
    <t>Minerais d'uranium et de thorium.</t>
  </si>
  <si>
    <t>021</t>
  </si>
  <si>
    <t>Bois.</t>
  </si>
  <si>
    <t>Minerais de métaux.</t>
  </si>
  <si>
    <t>022</t>
  </si>
  <si>
    <t>Gommes.</t>
  </si>
  <si>
    <t>Produits d'exploitation des mines et des carrières et autres produits connexes.</t>
  </si>
  <si>
    <t>023</t>
  </si>
  <si>
    <t>Liège.</t>
  </si>
  <si>
    <t>Produits alimentaires et boissons.</t>
  </si>
  <si>
    <t>024</t>
  </si>
  <si>
    <t>Produits de la sylviculture.</t>
  </si>
  <si>
    <t>Tabac, produits à base de tabac et articles connexes.</t>
  </si>
  <si>
    <t>025</t>
  </si>
  <si>
    <t>Produits de pépinière.</t>
  </si>
  <si>
    <t>Textiles et articles textiles.</t>
  </si>
  <si>
    <t>Vêtements et accessoires.</t>
  </si>
  <si>
    <t>051</t>
  </si>
  <si>
    <t>Poissons.</t>
  </si>
  <si>
    <t>Cuir, produits en cuir et chaussures.</t>
  </si>
  <si>
    <t>052</t>
  </si>
  <si>
    <t>Crustacés.</t>
  </si>
  <si>
    <t>Bois, produits en bois, produits en liège, vannerie et sparterie.</t>
  </si>
  <si>
    <t>053</t>
  </si>
  <si>
    <t>Produits aquatiques.</t>
  </si>
  <si>
    <t>Pâtes à papier, papiers et articles en papier de divers types.</t>
  </si>
  <si>
    <t>054</t>
  </si>
  <si>
    <t>Sous-produits de la pêche.</t>
  </si>
  <si>
    <t>Imprimés et articles pour impression de divers types.</t>
  </si>
  <si>
    <t>Produits pétroliers et combustibles.</t>
  </si>
  <si>
    <t>101</t>
  </si>
  <si>
    <t>Charbon et combustibles à base de charbon.</t>
  </si>
  <si>
    <t>Substances chimiques, produits chimiques et fibres synthétiques.</t>
  </si>
  <si>
    <t>102</t>
  </si>
  <si>
    <t>Lignite et tourbe.</t>
  </si>
  <si>
    <t>Produits en caoutchouc, en plastique et films.</t>
  </si>
  <si>
    <t>103</t>
  </si>
  <si>
    <t>Produits dérivés du charbon.</t>
  </si>
  <si>
    <t>0000</t>
  </si>
  <si>
    <t>ORGANISME ADJUDICATEUR</t>
  </si>
  <si>
    <t>Produits minéraux non métalliques.</t>
  </si>
  <si>
    <t>11</t>
  </si>
  <si>
    <t>Observations</t>
  </si>
  <si>
    <t>Pétrole, gaz naturel, huiles minérales et produits connexes.</t>
  </si>
  <si>
    <t>Métaux de base et produits connexes.</t>
  </si>
  <si>
    <t>111</t>
  </si>
  <si>
    <t>Pétrole (brut).</t>
  </si>
  <si>
    <t>Produits et matériaux préfabriqués.</t>
  </si>
  <si>
    <t>112</t>
  </si>
  <si>
    <t>Gaz naturel.</t>
  </si>
  <si>
    <t xml:space="preserve">Mail  </t>
  </si>
  <si>
    <t>Machines, équipements, appareils, appareillages et produits connexes.</t>
  </si>
  <si>
    <t>113</t>
  </si>
  <si>
    <t>Huiles minérales et produits connexes.</t>
  </si>
  <si>
    <t>Matériel informatique et fournitures de bureau.</t>
  </si>
  <si>
    <t>12</t>
  </si>
  <si>
    <t>Num_
Enreg
(rappel)</t>
  </si>
  <si>
    <t>PRM_Min
(rappel)</t>
  </si>
  <si>
    <t>Machines, appareils, équipements et consommables électriques.</t>
  </si>
  <si>
    <t>121</t>
  </si>
  <si>
    <t>Minerais d'uranium.</t>
  </si>
  <si>
    <t>Équipements et appareils de radio, de télévision, de communication, de télécommunication et équipements connexes.</t>
  </si>
  <si>
    <t>122</t>
  </si>
  <si>
    <t>Minerais de thorium.</t>
  </si>
  <si>
    <t>Appareils et instruments médicaux et de laboratoire, appareils d'optique et de précision, appareils d'horlogerie, produits pharmaceutiques et consommables médicaux correspondants.</t>
  </si>
  <si>
    <t>13</t>
  </si>
  <si>
    <t>Véhicules à moteur, remorques et pièces détachées pour véhicules.</t>
  </si>
  <si>
    <t>131</t>
  </si>
  <si>
    <t>Minerais de fer.</t>
  </si>
  <si>
    <t>Équipement de transport.</t>
  </si>
  <si>
    <t>132</t>
  </si>
  <si>
    <t>Minerais de métaux non ferreux.</t>
  </si>
  <si>
    <t>Produits manufacturés, meubles, objets d'artisanat, produits à usage spécifique et consommables associés.</t>
  </si>
  <si>
    <t>133</t>
  </si>
  <si>
    <t>Minerais divers.</t>
  </si>
  <si>
    <t>Matières premières de récupération.</t>
  </si>
  <si>
    <t>14</t>
  </si>
  <si>
    <t>Électricité, gaz, énergie nucléaire et combustibles nucléaires, vapeur, eau chaude et autres sources d'énergie.</t>
  </si>
  <si>
    <t>141</t>
  </si>
  <si>
    <t>Matériaux de construction en pierre.</t>
  </si>
  <si>
    <t>Eau collectée et purifiée.</t>
  </si>
  <si>
    <t>142</t>
  </si>
  <si>
    <t>Sable et argile.</t>
  </si>
  <si>
    <t>Travaux de construction.</t>
  </si>
  <si>
    <t>143</t>
  </si>
  <si>
    <t>Produits inorganiques chimiques et engrais minéraux.</t>
  </si>
  <si>
    <t>Services de réparation, d'entretien et d'installation.</t>
  </si>
  <si>
    <t>144</t>
  </si>
  <si>
    <t>Sel et chlorure de sodium pur.</t>
  </si>
  <si>
    <t>Services de vente au détail.</t>
  </si>
  <si>
    <t>145</t>
  </si>
  <si>
    <t>Produits connexes d'exploitation de mines et de carrières.</t>
  </si>
  <si>
    <t>Services d'hôtellerie et de restauration.</t>
  </si>
  <si>
    <t>15</t>
  </si>
  <si>
    <t>Services de transport par voie de terre et par pipeline.</t>
  </si>
  <si>
    <t>151</t>
  </si>
  <si>
    <t>Produits de l'élevage, viande et produits à base de viande.</t>
  </si>
  <si>
    <t>Services de transport par voie d'eau.</t>
  </si>
  <si>
    <t>152</t>
  </si>
  <si>
    <t>Motif_2</t>
  </si>
  <si>
    <t>Motif_3</t>
  </si>
  <si>
    <t>Motif_4</t>
  </si>
  <si>
    <t>Motif_5</t>
  </si>
  <si>
    <t>Motif_6</t>
  </si>
  <si>
    <t>Motif_7</t>
  </si>
  <si>
    <t>Motif_8</t>
  </si>
  <si>
    <t>PRM_Adr</t>
  </si>
  <si>
    <t>PRM_Fax</t>
  </si>
  <si>
    <t>PRM_Mail</t>
  </si>
  <si>
    <t>PRM_Nom</t>
  </si>
  <si>
    <t>PRM_Tél</t>
  </si>
  <si>
    <t>Sect</t>
  </si>
  <si>
    <t>Poisson préparé et conserves de poisson.</t>
  </si>
  <si>
    <t>Services de transport aérien.</t>
  </si>
  <si>
    <t>153</t>
  </si>
  <si>
    <t>Fruits, légumes et produits connexes.</t>
  </si>
  <si>
    <t>Services d'appui et services auxiliaires dans le domaine des transports, services des agences de voyage.</t>
  </si>
  <si>
    <t>154</t>
  </si>
  <si>
    <t>Huiles et graisses animales ou végétales.</t>
  </si>
  <si>
    <t>Services des postes et télécommunications.</t>
  </si>
  <si>
    <t>155</t>
  </si>
  <si>
    <t>Produits laitiers.</t>
  </si>
  <si>
    <t>Services publics.</t>
  </si>
  <si>
    <t>156</t>
  </si>
  <si>
    <t>Produits de la minoterie, amidon et produits amylacés.</t>
  </si>
  <si>
    <t>Services d'intermédiation financière.</t>
  </si>
  <si>
    <t>157</t>
  </si>
  <si>
    <t>Aliments pour animaux.</t>
  </si>
  <si>
    <t>Services liés à l'intermédiation financière.</t>
  </si>
  <si>
    <t>158</t>
  </si>
  <si>
    <t>Produits alimentaires divers.</t>
  </si>
  <si>
    <t>Services immobiliers.</t>
  </si>
  <si>
    <t>159</t>
  </si>
  <si>
    <t>Boissons.</t>
  </si>
  <si>
    <t>Services informatiques et services connexes.</t>
  </si>
  <si>
    <t>16</t>
  </si>
  <si>
    <t>161</t>
  </si>
  <si>
    <t>Produits à base de tabac.</t>
  </si>
  <si>
    <t>Services d'architecture, d'ingénierie et de construction, services juridiques, services comptables et autres services professionnels.</t>
  </si>
  <si>
    <t>162</t>
  </si>
  <si>
    <t>Tabac.</t>
  </si>
  <si>
    <t>Services de l'administration publique, de la défense et de la sécurité sociale.</t>
  </si>
  <si>
    <t>163</t>
  </si>
  <si>
    <t>Articles de bureau de tabac.</t>
  </si>
  <si>
    <t>Services relatifs à l'industrie du pétrole et du gaz.</t>
  </si>
  <si>
    <t>17</t>
  </si>
  <si>
    <t>Services agricoles, sylvicoles et horticoles.</t>
  </si>
  <si>
    <t>171</t>
  </si>
  <si>
    <t>Textiles et articles connexes.</t>
  </si>
  <si>
    <t>Services d'impression, de publication et services connexes.</t>
  </si>
  <si>
    <r>
      <t xml:space="preserve">Type de marché  </t>
    </r>
    <r>
      <rPr>
        <b/>
        <sz val="10"/>
        <rFont val="Times New Roman"/>
        <family val="1"/>
      </rPr>
      <t>(3)</t>
    </r>
  </si>
  <si>
    <t>172</t>
  </si>
  <si>
    <t>Articles textiles.</t>
  </si>
  <si>
    <t>Services d'enseignement.</t>
  </si>
  <si>
    <t>173</t>
  </si>
  <si>
    <t>Fil textile.</t>
  </si>
  <si>
    <t>Services de santé et services sociaux.</t>
  </si>
  <si>
    <t>174</t>
  </si>
  <si>
    <t>Déchets textiles.</t>
  </si>
  <si>
    <t>Services d'évacuation des eaux usées et d'élimination des déchets, services d'hygiénisation et services relatifs à l'environnement.</t>
  </si>
  <si>
    <t>18</t>
  </si>
  <si>
    <t>Services des organisations associatives.</t>
  </si>
  <si>
    <t>181</t>
  </si>
  <si>
    <t>Vêtements professionnels, vêtements de travail spéciaux et accessoires.</t>
  </si>
  <si>
    <t>35-II-3</t>
  </si>
  <si>
    <t>35-II-4</t>
  </si>
  <si>
    <t>35-II-5</t>
  </si>
  <si>
    <t>35-II-6</t>
  </si>
  <si>
    <t>35-II-7</t>
  </si>
  <si>
    <t>35-II-8</t>
  </si>
  <si>
    <t>35-II-9</t>
  </si>
  <si>
    <t>35-II-10</t>
  </si>
  <si>
    <t>Services récréatifs, culturels et sportifs.</t>
  </si>
  <si>
    <t>182</t>
  </si>
  <si>
    <t>Vêtements d'extérieur.</t>
  </si>
  <si>
    <t>Services divers.</t>
  </si>
  <si>
    <t>183</t>
  </si>
  <si>
    <t>Articles d'habillement.</t>
  </si>
  <si>
    <t>Ménages privés employant du personnel.</t>
  </si>
  <si>
    <t>184</t>
  </si>
  <si>
    <t>Vêtements spéciaux et accessoires.</t>
  </si>
  <si>
    <t>Services prestés par des organisations et organismes extra-territoriaux.</t>
  </si>
  <si>
    <t>185</t>
  </si>
  <si>
    <t>Vêtements en cuir.</t>
  </si>
  <si>
    <t>186</t>
  </si>
  <si>
    <t>Fourrure et articles en fourrure.</t>
  </si>
  <si>
    <t>187</t>
  </si>
  <si>
    <t>Vêtements d'occasion.</t>
  </si>
  <si>
    <t>19</t>
  </si>
  <si>
    <t>191</t>
  </si>
  <si>
    <t>Cuir.</t>
  </si>
  <si>
    <t>192</t>
  </si>
  <si>
    <t>Articles, bagages et sellerie en cuir.</t>
  </si>
  <si>
    <t>193</t>
  </si>
  <si>
    <t>Articles chaussants.</t>
  </si>
  <si>
    <t>20</t>
  </si>
  <si>
    <t>201</t>
  </si>
  <si>
    <t>Bois scié.</t>
  </si>
  <si>
    <t>202</t>
  </si>
  <si>
    <t>Plaques et placage en bois.</t>
  </si>
  <si>
    <t>203</t>
  </si>
  <si>
    <t>Menuiseries et charpentes de bâtiment en bois.</t>
  </si>
  <si>
    <t>204</t>
  </si>
  <si>
    <t>Conteneurs, palettes, caisses et autres conteneurs en bois.</t>
  </si>
  <si>
    <t>205</t>
  </si>
  <si>
    <t>Articles en bois et en liège.</t>
  </si>
  <si>
    <t>21</t>
  </si>
  <si>
    <t>211</t>
  </si>
  <si>
    <t>Pâte à papier, papier et carton.</t>
  </si>
  <si>
    <t>212</t>
  </si>
  <si>
    <t>M. PAUCHON - 01 44 97 06 81 - eric.pauchon@daj.finances.gouv.fr</t>
  </si>
  <si>
    <t>Articles en papier ou en carton.</t>
  </si>
  <si>
    <t>22</t>
  </si>
  <si>
    <t>221</t>
  </si>
  <si>
    <t>Livres, brochures et dépliants imprimés.</t>
  </si>
  <si>
    <t>222</t>
  </si>
  <si>
    <t>Journaux, revues spécialisées, périodiques et magazines.</t>
  </si>
  <si>
    <t>223</t>
  </si>
  <si>
    <t>Cartes postales, cartes de vœux et autres imprimés.</t>
  </si>
  <si>
    <t>224</t>
  </si>
  <si>
    <t>Timbres, formules de chèque, billets de banque, actions, publicité professionnelle, catalogues et manuels.</t>
  </si>
  <si>
    <t>225</t>
  </si>
  <si>
    <t>Plaques ou cylindres d'impression, autre matériel d'imprimerie.</t>
  </si>
  <si>
    <t>228</t>
  </si>
  <si>
    <t>Registres, livres comptables, classeurs, formulaires et autres articles de papeterie imprimés en papier ou en carton.</t>
  </si>
  <si>
    <t>229</t>
  </si>
  <si>
    <t>Imprimés divers.</t>
  </si>
  <si>
    <t>23</t>
  </si>
  <si>
    <t>231</t>
  </si>
  <si>
    <t>Produits pétroliers raffinés.</t>
  </si>
  <si>
    <t>232</t>
  </si>
  <si>
    <t>Gaz de pétrole et autres carbures gazeux, à l'exception du gaz naturel.</t>
  </si>
  <si>
    <t>233</t>
  </si>
  <si>
    <t>Produits pétroliers divers.</t>
  </si>
  <si>
    <t>24</t>
  </si>
  <si>
    <t>241</t>
  </si>
  <si>
    <t>Produits chimiques.</t>
  </si>
  <si>
    <t>242</t>
  </si>
  <si>
    <t>Produits agrochimiques.</t>
  </si>
  <si>
    <t>243</t>
  </si>
  <si>
    <t>Partie réservée à la CMPE</t>
  </si>
  <si>
    <t>Peintures, vernis, encre d'imprimerie et mastics.</t>
  </si>
  <si>
    <t>244</t>
  </si>
  <si>
    <t>Médicaments.</t>
  </si>
  <si>
    <t>245</t>
  </si>
  <si>
    <t>Ministère</t>
  </si>
  <si>
    <t>Adresse</t>
  </si>
  <si>
    <t xml:space="preserve">Fax </t>
  </si>
  <si>
    <t xml:space="preserve">Tél </t>
  </si>
  <si>
    <t>Libellé le plus long : code 503</t>
  </si>
  <si>
    <t>CORRESPONDANT CMPE (2)</t>
  </si>
  <si>
    <t>Glycérine, savons, détergents, produits de nettoyage et de polissage, parfums et produits de toilette.</t>
  </si>
  <si>
    <t>246</t>
  </si>
  <si>
    <t>Explosifs et produits et substances chimiques.</t>
  </si>
  <si>
    <t>247</t>
  </si>
  <si>
    <t>Fibres non naturelles.</t>
  </si>
  <si>
    <t>248</t>
  </si>
  <si>
    <t>Produits chimiques variés.</t>
  </si>
  <si>
    <t>25</t>
  </si>
  <si>
    <t>251</t>
  </si>
  <si>
    <t>Produits en caoutchouc.</t>
  </si>
  <si>
    <t>252</t>
  </si>
  <si>
    <t>Produits en plastique.</t>
  </si>
  <si>
    <t>253</t>
  </si>
  <si>
    <t>Films.</t>
  </si>
  <si>
    <t>26</t>
  </si>
  <si>
    <t>261</t>
  </si>
  <si>
    <t>Verre et articles en verre.</t>
  </si>
  <si>
    <t>262</t>
  </si>
  <si>
    <t>Articles en céramique non réfractaire et réfractaire.</t>
  </si>
  <si>
    <t>269</t>
  </si>
  <si>
    <t>Produits minéraux non métalliques divers.</t>
  </si>
  <si>
    <t>27</t>
  </si>
  <si>
    <t>271</t>
  </si>
  <si>
    <t>Métaux de base.</t>
  </si>
  <si>
    <t>272</t>
  </si>
  <si>
    <t>Tubes.</t>
  </si>
  <si>
    <t>273</t>
  </si>
  <si>
    <t>Produits en fer et en acier.</t>
  </si>
  <si>
    <t>274</t>
  </si>
  <si>
    <t>Métaux précieux et métaux plaqués de métaux précieux.</t>
  </si>
  <si>
    <t>275</t>
  </si>
  <si>
    <t>Rappel de bas de fiche
pour affichage à l'écran
(hors zone d'impression)</t>
  </si>
  <si>
    <t>N° Dossier</t>
  </si>
  <si>
    <t>Aluminium et produits en aluminium.</t>
  </si>
  <si>
    <t>276</t>
  </si>
  <si>
    <t>www.minefi.gouv.fr/directions_services/daj/cmpe/index.php</t>
  </si>
  <si>
    <t>Produits en plomb, zinc et étain.</t>
  </si>
  <si>
    <t>277</t>
  </si>
  <si>
    <t>Produits en cuivre.</t>
  </si>
  <si>
    <t>278</t>
  </si>
  <si>
    <t>Produits en métaux non ferreux.</t>
  </si>
  <si>
    <t>28</t>
  </si>
  <si>
    <t>281</t>
  </si>
  <si>
    <t>Éléments de construction en métal.</t>
  </si>
  <si>
    <t>282</t>
  </si>
  <si>
    <t>Citernes, réservoirs et conteneurs en métal, radiateurs et chaudières pour chauffage central.</t>
  </si>
  <si>
    <t>283</t>
  </si>
  <si>
    <t>Réacteurs nucléaires et pièces détachées.</t>
  </si>
  <si>
    <t>284</t>
  </si>
  <si>
    <t>Câble, fil métallique et produits connexes.</t>
  </si>
  <si>
    <t>285</t>
  </si>
  <si>
    <t>Ferblanterie et articles connexes.</t>
  </si>
  <si>
    <t>286</t>
  </si>
  <si>
    <t>Coutellerie, outillage, serrures, clés et charnières.</t>
  </si>
  <si>
    <t>287</t>
  </si>
  <si>
    <t>Attaches, chaînes et ressorts.</t>
  </si>
  <si>
    <t>288</t>
  </si>
  <si>
    <t>Matériaux de construction et articles connexes.</t>
  </si>
  <si>
    <t>29</t>
  </si>
  <si>
    <t>291</t>
  </si>
  <si>
    <t>Machines de production et d'utilisation de la puissance mécanique.</t>
  </si>
  <si>
    <t>292</t>
  </si>
  <si>
    <t>Machines à usage général.</t>
  </si>
  <si>
    <t>293</t>
  </si>
  <si>
    <t>Machines agricoles, horticoles et sylvicoles.</t>
  </si>
  <si>
    <t>294</t>
  </si>
  <si>
    <t>Machines-outils.</t>
  </si>
  <si>
    <t>295</t>
  </si>
  <si>
    <t>Machines à usage spécifique et pièces détachées.</t>
  </si>
  <si>
    <t>296</t>
  </si>
  <si>
    <t>Armes, munitions et pièces associées.</t>
  </si>
  <si>
    <t>297</t>
  </si>
  <si>
    <t>Appareils ménagers.</t>
  </si>
  <si>
    <t>298</t>
  </si>
  <si>
    <t>Équipement divers.</t>
  </si>
  <si>
    <t>30</t>
  </si>
  <si>
    <t>301</t>
  </si>
  <si>
    <t>Machines, matériel et fournitures de bureau, excepté ordinateurs.</t>
  </si>
  <si>
    <t>302</t>
  </si>
  <si>
    <t>Matériel et fournitures informatiques.</t>
  </si>
  <si>
    <t>31</t>
  </si>
  <si>
    <t>311</t>
  </si>
  <si>
    <t>Moteurs, générateurs et transformateurs électriques.</t>
  </si>
  <si>
    <t>312</t>
  </si>
  <si>
    <t>Appareils de distribution et de commande électriques.</t>
  </si>
  <si>
    <t>313</t>
  </si>
  <si>
    <t>Fils et câbles isolés.</t>
  </si>
  <si>
    <t>314</t>
  </si>
  <si>
    <t>Accumulateurs, piles et batteries primaires.</t>
  </si>
  <si>
    <t>315</t>
  </si>
  <si>
    <t>Appareils d'éclairage et lampes électriques.</t>
  </si>
  <si>
    <t>316</t>
  </si>
  <si>
    <t>Matériel électrique.</t>
  </si>
  <si>
    <t>317</t>
  </si>
  <si>
    <t>Fournitures électroniques, électromécaniques et électrotechniques.</t>
  </si>
  <si>
    <t>32</t>
  </si>
  <si>
    <t>321</t>
  </si>
  <si>
    <t>PRM_Min</t>
  </si>
  <si>
    <t>Corr_Serv</t>
  </si>
  <si>
    <t>Corr_Min</t>
  </si>
  <si>
    <t>Corr_Nom</t>
  </si>
  <si>
    <t>Corr_Adr</t>
  </si>
  <si>
    <t>Corr_Mail</t>
  </si>
  <si>
    <t>Corr_Tél</t>
  </si>
  <si>
    <t>Mt_HT</t>
  </si>
  <si>
    <t>Mme MOUTON - 01 44 97 31 94 - regine.mouton@daj.finances.gouv.fr</t>
  </si>
  <si>
    <t>T_Rech_ST</t>
  </si>
  <si>
    <t>ST</t>
  </si>
  <si>
    <t>ST_Adj</t>
  </si>
  <si>
    <t>Date_
Arriv2</t>
  </si>
  <si>
    <t>Date_
Arriv3</t>
  </si>
  <si>
    <t>Date_
Arriv4</t>
  </si>
  <si>
    <t>Date_
Arriv5</t>
  </si>
  <si>
    <t>Date_
Arriv6</t>
  </si>
  <si>
    <t>Date_
Arriv7</t>
  </si>
  <si>
    <t>Date_
Arriv8</t>
  </si>
  <si>
    <t>Date_Dép_2</t>
  </si>
  <si>
    <t>Date_Dép_3</t>
  </si>
  <si>
    <t>Date_Dép_4</t>
  </si>
  <si>
    <t>Date_Dép_5</t>
  </si>
  <si>
    <t>Date_Dép_6</t>
  </si>
  <si>
    <t>Date_Dép_7</t>
  </si>
  <si>
    <t>Date_Dép_8</t>
  </si>
  <si>
    <t>Valves, tubes et composants électroniques.</t>
  </si>
  <si>
    <t>322</t>
  </si>
  <si>
    <t>Appareils émetteurs de radiotéléphonie, radiotélégraphie, radiodiffusion et télévision.</t>
  </si>
  <si>
    <t>323</t>
  </si>
  <si>
    <t>Récepteurs de télévision et de radio et appareils d'enregistrement ou de reproduction du son ou de l'image.</t>
  </si>
  <si>
    <t>324</t>
  </si>
  <si>
    <t>Réseaux.</t>
  </si>
  <si>
    <t>325</t>
  </si>
  <si>
    <t>Matériel de télécommunications.</t>
  </si>
  <si>
    <t>33</t>
  </si>
  <si>
    <t>331</t>
  </si>
  <si>
    <t>Appareils et instruments médicaux.</t>
  </si>
  <si>
    <t>Avt</t>
  </si>
  <si>
    <t>332</t>
  </si>
  <si>
    <t>Instruments et appareils de mesure, de contrôle, d'essai et de navigation.</t>
  </si>
  <si>
    <t>333</t>
  </si>
  <si>
    <t>Équipement de commande des processus industriels.</t>
  </si>
  <si>
    <t>334</t>
  </si>
  <si>
    <t>Instruments d'optique.</t>
  </si>
  <si>
    <t>335</t>
  </si>
  <si>
    <t>Instruments d'horlogerie.</t>
  </si>
  <si>
    <t>34</t>
  </si>
  <si>
    <t>341</t>
  </si>
  <si>
    <t>Secrétaire Technique</t>
  </si>
  <si>
    <t>tot</t>
  </si>
  <si>
    <t>M. BLONDEL - 01 44 97 24 29 - philippe.blondel@daj.finances.gouv.fr</t>
  </si>
  <si>
    <t>Mme PELLEGRI - 01 44 97 03 90 - marie.joseph.pellegri@daj.finances.gouv.fr</t>
  </si>
  <si>
    <t>Complet le :</t>
  </si>
  <si>
    <t>Traité le :</t>
  </si>
  <si>
    <t>Secrétariat technique</t>
  </si>
  <si>
    <t>Obs_0</t>
  </si>
  <si>
    <t>Avis_0</t>
  </si>
  <si>
    <t>Date_
Trait</t>
  </si>
  <si>
    <t>Mme DE SMET - 01 44 97 23 76 - gilda.de-smet@daj.finances.gouv.fr</t>
  </si>
  <si>
    <t>Véhicules à moteur.</t>
  </si>
  <si>
    <t>342</t>
  </si>
  <si>
    <t>Carrosseries, remorques ou semi-remorques de véhicules.</t>
  </si>
  <si>
    <t>343</t>
  </si>
  <si>
    <t>Pièces détachées et accessoires pour véhicules et moteurs de véhicules.</t>
  </si>
  <si>
    <t>344</t>
  </si>
  <si>
    <t>Motos, bicyclettes et side-cars.</t>
  </si>
  <si>
    <t>35</t>
  </si>
  <si>
    <t>351</t>
  </si>
  <si>
    <t>Navires et bateaux.</t>
  </si>
  <si>
    <t>352</t>
  </si>
  <si>
    <t>Locomotives et matériel roulant de chemin de fer et de tramway et pièces détachées.</t>
  </si>
  <si>
    <t>353</t>
  </si>
  <si>
    <t>Aéronefs et spationefs.</t>
  </si>
  <si>
    <t>Renvoi (7)  -  "Montant"</t>
  </si>
  <si>
    <t>354</t>
  </si>
  <si>
    <t>Équipements de transport divers.</t>
  </si>
  <si>
    <t>36</t>
  </si>
  <si>
    <t>361</t>
  </si>
  <si>
    <t>Mobilier.</t>
  </si>
  <si>
    <t>362</t>
  </si>
  <si>
    <t>Bijouterie et articles connexes.</t>
  </si>
  <si>
    <t>363</t>
  </si>
  <si>
    <t>Instruments de musique et pièces pour instruments de musique.</t>
  </si>
  <si>
    <t>364</t>
  </si>
  <si>
    <t>Articles et équipements de sport.</t>
  </si>
  <si>
    <t>365</t>
  </si>
  <si>
    <t>Jeux et jouets; attractions foraines.</t>
  </si>
  <si>
    <t>366</t>
  </si>
  <si>
    <t>Produits manufacturés divers et autres biens.</t>
  </si>
  <si>
    <t>367</t>
  </si>
  <si>
    <t>Consommables et biens de consommation divers.</t>
  </si>
  <si>
    <t>368</t>
  </si>
  <si>
    <t>Fournitures pour travaux d'artisanat et travaux artistiques.</t>
  </si>
  <si>
    <t>369</t>
  </si>
  <si>
    <t>Produit à usage spécial.</t>
  </si>
  <si>
    <t>37</t>
  </si>
  <si>
    <t>371</t>
  </si>
  <si>
    <t>Matières premières métalliques de récupération.</t>
  </si>
  <si>
    <t>372</t>
  </si>
  <si>
    <t>Matières premières non métalliques de récupération.</t>
  </si>
  <si>
    <t>40</t>
  </si>
  <si>
    <t>401</t>
  </si>
  <si>
    <t>Électricité.</t>
  </si>
  <si>
    <t>402</t>
  </si>
  <si>
    <t>Gaz manufacturé.</t>
  </si>
  <si>
    <t>403</t>
  </si>
  <si>
    <t>Vapeur, eau chaude et produits connexes.</t>
  </si>
  <si>
    <t>404</t>
  </si>
  <si>
    <t>Énergie solaire.</t>
  </si>
  <si>
    <t>Mme DE WAËLE</t>
  </si>
  <si>
    <t>405</t>
  </si>
  <si>
    <t>Combustibles nucléaires.</t>
  </si>
  <si>
    <t>41</t>
  </si>
  <si>
    <t>411</t>
  </si>
  <si>
    <t>Eau brute.</t>
  </si>
  <si>
    <t>45</t>
  </si>
  <si>
    <t>451</t>
  </si>
  <si>
    <t>Travaux de préparation de chantier.</t>
  </si>
  <si>
    <t>452</t>
  </si>
  <si>
    <t>Travaux de construction complète ou partielle et travaux de génie civil.</t>
  </si>
  <si>
    <t>453</t>
  </si>
  <si>
    <t>Travaux d'équipement du bâtiment.</t>
  </si>
  <si>
    <t>454</t>
  </si>
  <si>
    <t>Travaux de parachèvement de bâtiment.</t>
  </si>
  <si>
    <t>455</t>
  </si>
  <si>
    <t>Location de machines et de matériel de construction et de génie civil avec opérateur.</t>
  </si>
  <si>
    <t>50</t>
  </si>
  <si>
    <t>501</t>
  </si>
  <si>
    <t>Mme DESMET - 01 44 97 24 71 - anne.desmet@daj.finances.gouv.fr</t>
  </si>
  <si>
    <t>Services de réparation et d'entretien de véhicules et d'équipements associés et services connexes.</t>
  </si>
  <si>
    <t>502</t>
  </si>
  <si>
    <t>Services de réparation, d'entretien et services connexes relatifs au matériel de transport aérien, ferroviaire, routier et maritime.</t>
  </si>
  <si>
    <t>503</t>
  </si>
  <si>
    <t>Services de réparation, d'entretien et services connexes relatifs aux ordinateurs personnels, au matériel de bureau, au matériel de télécommunications et au matériel audiovisuel.</t>
  </si>
  <si>
    <t>504</t>
  </si>
  <si>
    <t>Services de réparation et d'entretien de matériel médical et de matériel de précision.</t>
  </si>
  <si>
    <t>505</t>
  </si>
  <si>
    <t>Montant estimé du marché</t>
  </si>
  <si>
    <t>Format montant du marché</t>
  </si>
  <si>
    <t>Date traitement</t>
  </si>
  <si>
    <t>Format date traitement</t>
  </si>
  <si>
    <t>Date traitement postérieure à 31/12/2006</t>
  </si>
  <si>
    <t>Date dossier complet postérieure à 31/12/2006</t>
  </si>
  <si>
    <t>Cohérence date complet et traitement</t>
  </si>
  <si>
    <t>Date dossier complet</t>
  </si>
  <si>
    <t>Format date dossier complet</t>
  </si>
  <si>
    <t>Prise en compte statistique</t>
  </si>
  <si>
    <t>Choix entre avis et observations</t>
  </si>
  <si>
    <t>Nombre caractère observations</t>
  </si>
  <si>
    <t>Format date arrivée</t>
  </si>
  <si>
    <t>Date arrivée postérieure au301/12/2006</t>
  </si>
  <si>
    <t>Cohérence date d'arrivée et date du dossier complet</t>
  </si>
  <si>
    <t>Cohérence saisine facultative et montant</t>
  </si>
  <si>
    <t>Services de réparation et d'entretien de pompes, de vannes, de robinets, de conteneurs en métal et de machines.</t>
  </si>
  <si>
    <t>507</t>
  </si>
  <si>
    <t>Services de réparation et d'entretien d'installations de bâtiments.</t>
  </si>
  <si>
    <t>508</t>
  </si>
  <si>
    <t>Services divers d'entretien et de réparation.</t>
  </si>
  <si>
    <t>509</t>
  </si>
  <si>
    <t>Services d'installation.</t>
  </si>
  <si>
    <t>52</t>
  </si>
  <si>
    <t>521</t>
  </si>
  <si>
    <t>Services de vente au détail de produits alimentaires.</t>
  </si>
  <si>
    <t>522</t>
  </si>
  <si>
    <t>Services de vente au détail de boissons.</t>
  </si>
  <si>
    <t>523</t>
  </si>
  <si>
    <t>Services de vente au détail de mobilier.</t>
  </si>
  <si>
    <t>524</t>
  </si>
  <si>
    <t>Services de vente au détail de vêtements.</t>
  </si>
  <si>
    <t>525</t>
  </si>
  <si>
    <t>Services de vente au détail de matériaux de construction.</t>
  </si>
  <si>
    <t>526</t>
  </si>
  <si>
    <t>Date arrivée</t>
  </si>
  <si>
    <t>Date départ</t>
  </si>
  <si>
    <t>Type de marché</t>
  </si>
  <si>
    <t xml:space="preserve">Cases à cocher </t>
  </si>
  <si>
    <t>Objet du marché (taille du texte)</t>
  </si>
  <si>
    <t>Type de saisine</t>
  </si>
  <si>
    <t>Services de vente au détail d'imprimés.</t>
  </si>
  <si>
    <t>527</t>
  </si>
  <si>
    <t>Services de vente au détail d'articles de bureau.</t>
  </si>
  <si>
    <t>528</t>
  </si>
  <si>
    <t>Services de vente au détail de produits horticoles.</t>
  </si>
  <si>
    <t>529</t>
  </si>
  <si>
    <t>Services de vente au détail de produits médicaux.</t>
  </si>
  <si>
    <t>55</t>
  </si>
  <si>
    <t>551</t>
  </si>
  <si>
    <t>Services d'hôtellerie.</t>
  </si>
  <si>
    <t>552</t>
  </si>
  <si>
    <t>Campings et autre hébergement non hôtelier.</t>
  </si>
  <si>
    <t>553</t>
  </si>
  <si>
    <t>Services de restaurant et services de personnel en salle.</t>
  </si>
  <si>
    <t>554</t>
  </si>
  <si>
    <t>Services de débits de boissons.</t>
  </si>
  <si>
    <t>555</t>
  </si>
  <si>
    <t>Services de cantine et service traiteur.</t>
  </si>
  <si>
    <t>60</t>
  </si>
  <si>
    <t>601</t>
  </si>
  <si>
    <t>Services de transport terrestre.</t>
  </si>
  <si>
    <t>602</t>
  </si>
  <si>
    <t>Services de transport par pipeline.</t>
  </si>
  <si>
    <t>61</t>
  </si>
  <si>
    <t>611</t>
  </si>
  <si>
    <t>Services de transport de passagers par voie d'eau.</t>
  </si>
  <si>
    <t>612</t>
  </si>
  <si>
    <t>Transport de marchandises par voie d'eau.</t>
  </si>
  <si>
    <t>613</t>
  </si>
  <si>
    <t>Services de navires câbliers.</t>
  </si>
  <si>
    <t>614</t>
  </si>
  <si>
    <t>Operations de transport maritime.</t>
  </si>
  <si>
    <t>615</t>
  </si>
  <si>
    <t>Location de matériel de transport par voie d'eau avec équipage.</t>
  </si>
  <si>
    <t>62</t>
  </si>
  <si>
    <t>621</t>
  </si>
  <si>
    <t>Services de transport aérien régulier.</t>
  </si>
  <si>
    <t>622</t>
  </si>
  <si>
    <t>Services de transport aérien non régulier.</t>
  </si>
  <si>
    <t>623</t>
  </si>
  <si>
    <t>FICHE SIGNALÉTIQUE</t>
  </si>
  <si>
    <t>CARACTÉRISTIQUES DU MARCHÉ</t>
  </si>
  <si>
    <t xml:space="preserve"> Adresse</t>
  </si>
  <si>
    <t xml:space="preserve"> Nom de la personne physique signataire du marché </t>
  </si>
  <si>
    <t>Services de transport spatial.</t>
  </si>
  <si>
    <t>624</t>
  </si>
  <si>
    <t>Services aériens et services connexes.</t>
  </si>
  <si>
    <t>63</t>
  </si>
  <si>
    <t>631</t>
  </si>
  <si>
    <t>Services de manutention et d'entreposage de cargaisons.</t>
  </si>
  <si>
    <t>632</t>
  </si>
  <si>
    <t>Services d'appui dans le domaine des transports terrestres.</t>
  </si>
  <si>
    <t>633</t>
  </si>
  <si>
    <t>Services d'appui dans le domaine des transports par voie d'eau.</t>
  </si>
  <si>
    <t>634</t>
  </si>
  <si>
    <t>Services d'appui dans le domaine des transports aériens.</t>
  </si>
  <si>
    <t>635</t>
  </si>
  <si>
    <t>Services d'agences de voyage, de voyagistes et d'assistance aux touristes.</t>
  </si>
  <si>
    <t>636</t>
  </si>
  <si>
    <t>Services de logistique.</t>
  </si>
  <si>
    <t>64</t>
  </si>
  <si>
    <t>641</t>
  </si>
  <si>
    <t>Services postaux et services de courrier.</t>
  </si>
  <si>
    <t>642</t>
  </si>
  <si>
    <t>65</t>
  </si>
  <si>
    <t>651</t>
  </si>
  <si>
    <t>Distribution d'eau et services connexes.</t>
  </si>
  <si>
    <t>652</t>
  </si>
  <si>
    <t>Distribution de gaz et services connexes.</t>
  </si>
  <si>
    <t>653</t>
  </si>
  <si>
    <t>Distribution d'électricité et services connexes.</t>
  </si>
  <si>
    <t>654</t>
  </si>
  <si>
    <t>Autres sources d'approvisionnement en énergie et leur distribution.</t>
  </si>
  <si>
    <t>655</t>
  </si>
  <si>
    <t>Services de lecture de compteurs.</t>
  </si>
  <si>
    <t>66</t>
  </si>
  <si>
    <t>661</t>
  </si>
  <si>
    <t>662</t>
  </si>
  <si>
    <t>663</t>
  </si>
  <si>
    <t>Services d'assurance et de retraite, à l'exception des services de sécurité sociale obligatoire.</t>
  </si>
  <si>
    <t>664</t>
  </si>
  <si>
    <t>Services de réassurance.</t>
  </si>
  <si>
    <t>67</t>
  </si>
  <si>
    <t>671</t>
  </si>
  <si>
    <t>672</t>
  </si>
  <si>
    <t>Services liés aux assurances et aux fonds de pension.</t>
  </si>
  <si>
    <t>70</t>
  </si>
  <si>
    <t>701</t>
  </si>
  <si>
    <t>Services immobiliers propres.</t>
  </si>
  <si>
    <t>702</t>
  </si>
  <si>
    <t>Services de crédit-bail ou de location de biens immobiliers propres.</t>
  </si>
  <si>
    <t>703</t>
  </si>
  <si>
    <t>Services d'agence immobilière prestés pour le compte de tiers.</t>
  </si>
  <si>
    <t>72</t>
  </si>
  <si>
    <t>721</t>
  </si>
  <si>
    <t>Services de conseil en matériel informatique.</t>
  </si>
  <si>
    <t>722</t>
  </si>
  <si>
    <t>Services de programmation et de conseil en logiciels.</t>
  </si>
  <si>
    <t>723</t>
  </si>
  <si>
    <t>Services de commutation de données.</t>
  </si>
  <si>
    <t>725</t>
  </si>
  <si>
    <t>Services informatiques.</t>
  </si>
  <si>
    <t>73</t>
  </si>
  <si>
    <t>731</t>
  </si>
  <si>
    <t>Services de recherche et développement expérimental.</t>
  </si>
  <si>
    <t>732</t>
  </si>
  <si>
    <t>Services de conseil en recherche et développement.</t>
  </si>
  <si>
    <t>733</t>
  </si>
  <si>
    <t>Conception et exécution dans le domaine de la recherche et du développement.</t>
  </si>
  <si>
    <t>74</t>
  </si>
  <si>
    <t>741</t>
  </si>
  <si>
    <t>Services juridiques, services comptables, services d'audit, services commerciaux, services de gestion et services connexes.</t>
  </si>
  <si>
    <t>742</t>
  </si>
  <si>
    <t>Services d'architecture, d'ingénierie, de construction et services de conseils techniques connexes.</t>
  </si>
  <si>
    <t>743</t>
  </si>
  <si>
    <t>Services d'essai, d'inspection, d'analyse, de surveillance et de contrôle.</t>
  </si>
  <si>
    <t>744</t>
  </si>
  <si>
    <t>Services de publicité et de marketing.</t>
  </si>
  <si>
    <t>745</t>
  </si>
  <si>
    <t>746</t>
  </si>
  <si>
    <t>Services d'enquête et de sécurité.</t>
  </si>
  <si>
    <t>747</t>
  </si>
  <si>
    <t>Services de nettoyage.</t>
  </si>
  <si>
    <t>748</t>
  </si>
  <si>
    <t>Services divers aux entreprises et services connexes.</t>
  </si>
  <si>
    <t>75</t>
  </si>
  <si>
    <t>751</t>
  </si>
  <si>
    <t>Services de l'administration publique.</t>
  </si>
  <si>
    <t>752</t>
  </si>
  <si>
    <t>Prestations de services pour la collectivité.</t>
  </si>
  <si>
    <t>753</t>
  </si>
  <si>
    <t>Services de sécurité sociale obligatoire.</t>
  </si>
  <si>
    <t>76</t>
  </si>
  <si>
    <t>761</t>
  </si>
  <si>
    <t>Services professionnels relatifs à l'industrie du gaz.</t>
  </si>
  <si>
    <t>762</t>
  </si>
  <si>
    <t>Services professionnels relatifs à l'industrie pétrolière.</t>
  </si>
  <si>
    <t>763</t>
  </si>
  <si>
    <t>Services de forage.</t>
  </si>
  <si>
    <t>764</t>
  </si>
  <si>
    <t>Services de positionnement d'appareils de forage.</t>
  </si>
  <si>
    <t>765</t>
  </si>
  <si>
    <t>Services onshore et offshore.</t>
  </si>
  <si>
    <t>77</t>
  </si>
  <si>
    <t>771</t>
  </si>
  <si>
    <t>Services agricoles.</t>
  </si>
  <si>
    <t>772</t>
  </si>
  <si>
    <t>Services sylvicoles.</t>
  </si>
  <si>
    <t>773</t>
  </si>
  <si>
    <t>Services horticoles.</t>
  </si>
  <si>
    <t>774</t>
  </si>
  <si>
    <t>Services zoologiques.</t>
  </si>
  <si>
    <t>775</t>
  </si>
  <si>
    <t>Services d'élevage.</t>
  </si>
  <si>
    <t>776</t>
  </si>
  <si>
    <t>Services liés à la chasse.</t>
  </si>
  <si>
    <t>777</t>
  </si>
  <si>
    <t>Services liés à la pêche.</t>
  </si>
  <si>
    <t>78</t>
  </si>
  <si>
    <t>781</t>
  </si>
  <si>
    <t>Services d'impression.</t>
  </si>
  <si>
    <t>782</t>
  </si>
  <si>
    <t>Services relatifs à l'impression.</t>
  </si>
  <si>
    <t>783</t>
  </si>
  <si>
    <t>Services d'édition.</t>
  </si>
  <si>
    <t>784</t>
  </si>
  <si>
    <t>Services d'abonnement.</t>
  </si>
  <si>
    <t>80</t>
  </si>
  <si>
    <t>801</t>
  </si>
  <si>
    <t>Services d'enseignement primaire.</t>
  </si>
  <si>
    <t>802</t>
  </si>
  <si>
    <t>Services d'enseignement secondaire.</t>
  </si>
  <si>
    <t>803</t>
  </si>
  <si>
    <t>Services d'enseignement supérieur.</t>
  </si>
  <si>
    <t>804</t>
  </si>
  <si>
    <t>Services d'éducation des adultes et autres services d'enseignement.</t>
  </si>
  <si>
    <t>85</t>
  </si>
  <si>
    <t>851</t>
  </si>
  <si>
    <t>Services de santé.</t>
  </si>
  <si>
    <t>852</t>
  </si>
  <si>
    <t>Services vétérinaires.</t>
  </si>
  <si>
    <t>853</t>
  </si>
  <si>
    <t>Services d'action sociale et services connexes.</t>
  </si>
  <si>
    <t>90</t>
  </si>
  <si>
    <t>901</t>
  </si>
  <si>
    <t>Services de collecte et d'élimination des eaux usées et des ordures.</t>
  </si>
  <si>
    <t>902</t>
  </si>
  <si>
    <t>Services de propreté et d'hygiénisation en milieu urbain ou rural, et services connexes.</t>
  </si>
  <si>
    <t>903</t>
  </si>
  <si>
    <t>Services relatifs à l'environnement et à l'écologie.</t>
  </si>
  <si>
    <t>91</t>
  </si>
  <si>
    <t>911</t>
  </si>
  <si>
    <t>Services fournis par des organisations commerciales, professionnelles et spécialisées.</t>
  </si>
  <si>
    <t>912</t>
  </si>
  <si>
    <t>Services prestés par les organisations syndicales.</t>
  </si>
  <si>
    <t>913</t>
  </si>
  <si>
    <t>Services divers prestés par les organisations associatives.</t>
  </si>
  <si>
    <t>92</t>
  </si>
  <si>
    <t>921</t>
  </si>
  <si>
    <t>Services cinématographiques et services vidéo.</t>
  </si>
  <si>
    <t>922</t>
  </si>
  <si>
    <t>923</t>
  </si>
  <si>
    <t>Services de divertissement.</t>
  </si>
  <si>
    <t>924</t>
  </si>
  <si>
    <t>Services d'agences de presse.</t>
  </si>
  <si>
    <t>925</t>
  </si>
  <si>
    <t>Services de bibliothèques, archives, musées et autres services culturels.</t>
  </si>
  <si>
    <t>926</t>
  </si>
  <si>
    <t>Services sportifs.</t>
  </si>
  <si>
    <t>93</t>
  </si>
  <si>
    <t>931</t>
  </si>
  <si>
    <t>Services de blanchisserie et de nettoyage à sec.</t>
  </si>
  <si>
    <t>932</t>
  </si>
  <si>
    <t>Services de coiffure et de soins de beauté.</t>
  </si>
  <si>
    <t>933</t>
  </si>
  <si>
    <t>Services de soins corporels.</t>
  </si>
  <si>
    <t>934</t>
  </si>
  <si>
    <t>Services d'hébergement et de bureau.</t>
  </si>
  <si>
    <t>935</t>
  </si>
  <si>
    <t>Services relatifs aux équipements collectifs.</t>
  </si>
  <si>
    <t>936</t>
  </si>
  <si>
    <t>Services marins.</t>
  </si>
  <si>
    <t>937</t>
  </si>
  <si>
    <t>Services funéraires et services connexes.</t>
  </si>
  <si>
    <t>939</t>
  </si>
  <si>
    <t>Services variés n.c.a..</t>
  </si>
  <si>
    <t>95</t>
  </si>
  <si>
    <t>951</t>
  </si>
</sst>
</file>

<file path=xl/styles.xml><?xml version="1.0" encoding="utf-8"?>
<styleSheet xmlns="http://schemas.openxmlformats.org/spreadsheetml/2006/main">
  <numFmts count="67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&quot;&quot;"/>
    <numFmt numFmtId="183" formatCode="@*-"/>
    <numFmt numFmtId="184" formatCode="@*_"/>
    <numFmt numFmtId="185" formatCode="@*."/>
    <numFmt numFmtId="186" formatCode="&quot;&quot;;&quot;&quot;;&quot;&quot;"/>
    <numFmt numFmtId="187" formatCode="d\-mm\-yy"/>
    <numFmt numFmtId="188" formatCode="dd\-mm\-yy"/>
    <numFmt numFmtId="189" formatCode="dd/mm/yy"/>
    <numFmt numFmtId="190" formatCode="&quot;(&quot;dd/mm/yyyy&quot;)&quot;"/>
    <numFmt numFmtId="191" formatCode="#,##0\ &quot;€&quot;"/>
    <numFmt numFmtId="192" formatCode="&quot;(&quot;#,##0\ &quot;€&quot;&quot;)&quot;"/>
    <numFmt numFmtId="193" formatCode="&quot;(&quot;@&quot;)&quot;"/>
    <numFmt numFmtId="194" formatCode="&quot;(&quot;General&quot;)&quot;"/>
    <numFmt numFmtId="195" formatCode="@&quot;)&quot;"/>
    <numFmt numFmtId="196" formatCode="#,##0&quot; an&quot;"/>
    <numFmt numFmtId="197" formatCode="#,##0&quot; ans&quot;"/>
    <numFmt numFmtId="198" formatCode="General&quot;)&quot;"/>
    <numFmt numFmtId="199" formatCode="0000"/>
    <numFmt numFmtId="200" formatCode="#,##0.0"/>
    <numFmt numFmtId="201" formatCode="0#&quot; &quot;##&quot; &quot;##&quot; &quot;##&quot; &quot;##"/>
    <numFmt numFmtId="202" formatCode="#,##0&quot; mois&quot;"/>
    <numFmt numFmtId="203" formatCode="@&quot; - &quot;"/>
    <numFmt numFmtId="204" formatCode="@&quot; -&quot;"/>
    <numFmt numFmtId="205" formatCode="mmm\-yyyy"/>
    <numFmt numFmtId="206" formatCode="\(0\)"/>
    <numFmt numFmtId="207" formatCode="&quot;(Table &quot;0\)"/>
    <numFmt numFmtId="208" formatCode="&quot;&quot;;&quot;&quot;;&quot;&quot;;&quot;&quot;"/>
    <numFmt numFmtId="209" formatCode="@&quot;  -&quot;"/>
    <numFmt numFmtId="210" formatCode="&quot;Date de mise à jour : &quot;dddd\ d\ mmmm\ yyyy"/>
    <numFmt numFmtId="211" formatCode="&quot;SERVICES DE NIVEAU NATIONAL  -  Date de mise à jour : &quot;dddd\ d\ mmmm\ yyyy"/>
    <numFmt numFmtId="212" formatCode="&quot;Date de dernière mise à jour : &quot;dddd\ d\ mmmm\ yyyy"/>
    <numFmt numFmtId="213" formatCode="&quot;Le &quot;dddd\ d\ mmmm\ yyyy"/>
    <numFmt numFmtId="214" formatCode="&quot;le &quot;dddd\ d\ mmmm\ yyyy"/>
    <numFmt numFmtId="215" formatCode="&quot;le &quot;dddd\ d\ mmmm\ yyyy&quot; depuis le site : &quot;"/>
    <numFmt numFmtId="216" formatCode="&quot;Liste recopiée le :  &quot;dddd\ d\ mmmm\ yyyy"/>
    <numFmt numFmtId="217" formatCode="&quot;Liste recopiée le &quot;dddd\ d\ mmmm\ yyyy"/>
    <numFmt numFmtId="218" formatCode="General;General;&quot;&quot;"/>
    <numFmt numFmtId="219" formatCode="0.0"/>
    <numFmt numFmtId="220" formatCode="\(@\)"/>
    <numFmt numFmtId="221" formatCode="0000\-0000"/>
    <numFmt numFmtId="222" formatCode="[$-40C]dddd\ d\ mmmm\ yyyy"/>
  </numFmts>
  <fonts count="55">
    <font>
      <sz val="9"/>
      <name val="Arial"/>
      <family val="0"/>
    </font>
    <font>
      <u val="single"/>
      <sz val="9"/>
      <color indexed="12"/>
      <name val="Arial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u val="single"/>
      <sz val="9"/>
      <color indexed="36"/>
      <name val="Arial"/>
      <family val="0"/>
    </font>
    <font>
      <b/>
      <sz val="12"/>
      <color indexed="18"/>
      <name val="Tahoma"/>
      <family val="2"/>
    </font>
    <font>
      <b/>
      <sz val="12"/>
      <color indexed="10"/>
      <name val="Tahoma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10"/>
      <color indexed="18"/>
      <name val="Times New Roman"/>
      <family val="1"/>
    </font>
    <font>
      <u val="single"/>
      <sz val="9"/>
      <color indexed="12"/>
      <name val="Times New Roman"/>
      <family val="0"/>
    </font>
    <font>
      <b/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9"/>
      <color indexed="18"/>
      <name val="Times New Roman"/>
      <family val="1"/>
    </font>
    <font>
      <b/>
      <u val="single"/>
      <sz val="11"/>
      <color indexed="18"/>
      <name val="Times New Roman"/>
      <family val="1"/>
    </font>
    <font>
      <sz val="9"/>
      <color indexed="18"/>
      <name val="Times New Roman"/>
      <family val="1"/>
    </font>
    <font>
      <sz val="8"/>
      <color indexed="18"/>
      <name val="Arial"/>
      <family val="2"/>
    </font>
    <font>
      <u val="single"/>
      <sz val="11"/>
      <color indexed="12"/>
      <name val="Arial"/>
      <family val="0"/>
    </font>
    <font>
      <b/>
      <sz val="9"/>
      <color indexed="18"/>
      <name val="Arial"/>
      <family val="2"/>
    </font>
    <font>
      <sz val="12"/>
      <color indexed="12"/>
      <name val="Times New Roman"/>
      <family val="1"/>
    </font>
    <font>
      <sz val="8"/>
      <color indexed="23"/>
      <name val="Times New Roman"/>
      <family val="1"/>
    </font>
    <font>
      <i/>
      <sz val="8"/>
      <name val="Arial"/>
      <family val="2"/>
    </font>
    <font>
      <b/>
      <sz val="16"/>
      <name val="Times New Roman"/>
      <family val="1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Times New Roman"/>
      <family val="1"/>
    </font>
    <font>
      <sz val="8"/>
      <color indexed="18"/>
      <name val="Times New Roman"/>
      <family val="1"/>
    </font>
    <font>
      <sz val="9"/>
      <color indexed="18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9"/>
      <color indexed="10"/>
      <name val="Arial"/>
      <family val="2"/>
    </font>
    <font>
      <sz val="7"/>
      <color indexed="18"/>
      <name val="Arial"/>
      <family val="2"/>
    </font>
    <font>
      <sz val="7"/>
      <color indexed="18"/>
      <name val="Verdana"/>
      <family val="2"/>
    </font>
    <font>
      <b/>
      <u val="single"/>
      <sz val="9"/>
      <color indexed="18"/>
      <name val="Arial"/>
      <family val="2"/>
    </font>
    <font>
      <sz val="8"/>
      <color indexed="44"/>
      <name val="Arial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8"/>
      <color indexed="12"/>
      <name val="Times New Roman"/>
      <family val="1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8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18"/>
      </bottom>
    </border>
    <border>
      <left style="thin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hair">
        <color indexed="31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hair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1"/>
      </right>
      <top style="thin"/>
      <bottom>
        <color indexed="63"/>
      </bottom>
    </border>
    <border>
      <left style="hair">
        <color indexed="31"/>
      </left>
      <right style="hair">
        <color indexed="31"/>
      </right>
      <top style="thin"/>
      <bottom>
        <color indexed="63"/>
      </bottom>
    </border>
    <border>
      <left style="hair">
        <color indexed="31"/>
      </left>
      <right style="medium"/>
      <top style="thin"/>
      <bottom>
        <color indexed="63"/>
      </bottom>
    </border>
    <border>
      <left style="hair">
        <color indexed="31"/>
      </left>
      <right style="hair">
        <color indexed="31"/>
      </right>
      <top>
        <color indexed="63"/>
      </top>
      <bottom>
        <color indexed="63"/>
      </bottom>
    </border>
    <border>
      <left style="hair">
        <color indexed="31"/>
      </left>
      <right style="medium"/>
      <top>
        <color indexed="63"/>
      </top>
      <bottom>
        <color indexed="63"/>
      </bottom>
    </border>
    <border>
      <left>
        <color indexed="63"/>
      </left>
      <right style="hair">
        <color indexed="31"/>
      </right>
      <top>
        <color indexed="63"/>
      </top>
      <bottom style="hair">
        <color indexed="31"/>
      </bottom>
    </border>
    <border>
      <left style="hair">
        <color indexed="31"/>
      </left>
      <right style="hair">
        <color indexed="31"/>
      </right>
      <top>
        <color indexed="63"/>
      </top>
      <bottom style="hair">
        <color indexed="31"/>
      </bottom>
    </border>
    <border>
      <left style="hair">
        <color indexed="31"/>
      </left>
      <right style="medium"/>
      <top>
        <color indexed="63"/>
      </top>
      <bottom style="hair">
        <color indexed="31"/>
      </bottom>
    </border>
    <border>
      <left style="hair">
        <color indexed="31"/>
      </left>
      <right>
        <color indexed="63"/>
      </right>
      <top style="hair">
        <color indexed="31"/>
      </top>
      <bottom>
        <color indexed="63"/>
      </bottom>
    </border>
    <border>
      <left>
        <color indexed="63"/>
      </left>
      <right>
        <color indexed="63"/>
      </right>
      <top style="hair">
        <color indexed="31"/>
      </top>
      <bottom>
        <color indexed="63"/>
      </bottom>
    </border>
    <border>
      <left>
        <color indexed="63"/>
      </left>
      <right style="hair">
        <color indexed="31"/>
      </right>
      <top style="hair">
        <color indexed="31"/>
      </top>
      <bottom>
        <color indexed="63"/>
      </bottom>
    </border>
    <border>
      <left style="hair">
        <color indexed="31"/>
      </left>
      <right>
        <color indexed="63"/>
      </right>
      <top>
        <color indexed="63"/>
      </top>
      <bottom>
        <color indexed="63"/>
      </bottom>
    </border>
    <border>
      <left style="hair">
        <color indexed="31"/>
      </left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>
        <color indexed="63"/>
      </right>
      <top>
        <color indexed="63"/>
      </top>
      <bottom style="hair">
        <color indexed="3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hair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hair"/>
      <bottom>
        <color indexed="63"/>
      </bottom>
    </border>
    <border>
      <left style="thin">
        <color indexed="22"/>
      </left>
      <right style="medium"/>
      <top style="hair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hair"/>
      <right style="thin">
        <color indexed="22"/>
      </right>
      <top style="hair"/>
      <bottom>
        <color indexed="63"/>
      </bottom>
    </border>
    <border>
      <left style="hair"/>
      <right style="thin">
        <color indexed="22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>
        <color indexed="31"/>
      </right>
      <top style="hair">
        <color indexed="31"/>
      </top>
      <bottom>
        <color indexed="63"/>
      </bottom>
    </border>
    <border>
      <left style="hair">
        <color indexed="31"/>
      </left>
      <right style="hair">
        <color indexed="31"/>
      </right>
      <top style="hair">
        <color indexed="31"/>
      </top>
      <bottom>
        <color indexed="63"/>
      </bottom>
    </border>
    <border>
      <left style="hair">
        <color indexed="31"/>
      </left>
      <right style="thin"/>
      <top style="hair">
        <color indexed="31"/>
      </top>
      <bottom>
        <color indexed="63"/>
      </bottom>
    </border>
    <border>
      <left style="thin"/>
      <right style="hair">
        <color indexed="31"/>
      </right>
      <top>
        <color indexed="63"/>
      </top>
      <bottom>
        <color indexed="63"/>
      </bottom>
    </border>
    <border>
      <left style="hair">
        <color indexed="31"/>
      </left>
      <right style="thin"/>
      <top>
        <color indexed="63"/>
      </top>
      <bottom>
        <color indexed="63"/>
      </bottom>
    </border>
    <border>
      <left style="thin"/>
      <right style="hair">
        <color indexed="31"/>
      </right>
      <top>
        <color indexed="63"/>
      </top>
      <bottom style="hair">
        <color indexed="31"/>
      </bottom>
    </border>
    <border>
      <left style="hair">
        <color indexed="31"/>
      </left>
      <right style="thin"/>
      <top>
        <color indexed="63"/>
      </top>
      <bottom style="hair">
        <color indexed="31"/>
      </bottom>
    </border>
    <border>
      <left style="thin"/>
      <right>
        <color indexed="63"/>
      </right>
      <top style="hair">
        <color indexed="31"/>
      </top>
      <bottom>
        <color indexed="63"/>
      </bottom>
    </border>
    <border>
      <left>
        <color indexed="63"/>
      </left>
      <right style="thin"/>
      <top style="hair">
        <color indexed="31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1"/>
      </bottom>
    </border>
    <border>
      <left>
        <color indexed="63"/>
      </left>
      <right style="thin"/>
      <top>
        <color indexed="63"/>
      </top>
      <bottom style="hair">
        <color indexed="31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>
        <color indexed="31"/>
      </right>
      <top style="hair">
        <color indexed="31"/>
      </top>
      <bottom>
        <color indexed="63"/>
      </bottom>
    </border>
    <border>
      <left style="medium"/>
      <right style="hair">
        <color indexed="31"/>
      </right>
      <top>
        <color indexed="63"/>
      </top>
      <bottom>
        <color indexed="63"/>
      </bottom>
    </border>
    <border>
      <left style="medium"/>
      <right style="hair">
        <color indexed="31"/>
      </right>
      <top>
        <color indexed="63"/>
      </top>
      <bottom style="hair">
        <color indexed="31"/>
      </bottom>
    </border>
    <border>
      <left style="thin"/>
      <right style="hair">
        <color indexed="31"/>
      </right>
      <top style="hair">
        <color indexed="31"/>
      </top>
      <bottom style="hair">
        <color indexed="31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  <border>
      <left style="hair">
        <color indexed="31"/>
      </left>
      <right style="thin"/>
      <top style="hair">
        <color indexed="31"/>
      </top>
      <bottom style="hair">
        <color indexed="31"/>
      </bottom>
    </border>
    <border>
      <left style="medium"/>
      <right style="hair">
        <color indexed="31"/>
      </right>
      <top style="thin"/>
      <bottom>
        <color indexed="63"/>
      </bottom>
    </border>
    <border>
      <left style="hair">
        <color indexed="31"/>
      </left>
      <right style="thin"/>
      <top style="thin"/>
      <bottom>
        <color indexed="63"/>
      </bottom>
    </border>
    <border>
      <left style="medium"/>
      <right style="hair">
        <color indexed="31"/>
      </right>
      <top style="hair">
        <color indexed="31"/>
      </top>
      <bottom style="hair">
        <color indexed="31"/>
      </bottom>
    </border>
    <border>
      <left style="hair">
        <color indexed="31"/>
      </left>
      <right style="medium"/>
      <top style="hair">
        <color indexed="31"/>
      </top>
      <bottom>
        <color indexed="63"/>
      </bottom>
    </border>
    <border>
      <left>
        <color indexed="63"/>
      </left>
      <right style="medium"/>
      <top style="hair">
        <color indexed="31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31"/>
      </bottom>
    </border>
    <border>
      <left style="thin"/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22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31"/>
      </right>
      <top>
        <color indexed="63"/>
      </top>
      <bottom style="thin"/>
    </border>
    <border>
      <left style="thin">
        <color indexed="31"/>
      </left>
      <right style="thin">
        <color indexed="31"/>
      </right>
      <top>
        <color indexed="63"/>
      </top>
      <bottom style="thin"/>
    </border>
    <border>
      <left style="thin">
        <color indexed="31"/>
      </left>
      <right style="thin">
        <color indexed="31"/>
      </right>
      <top style="thin">
        <color indexed="22"/>
      </top>
      <bottom style="thin"/>
    </border>
    <border>
      <left style="thin"/>
      <right style="hair">
        <color indexed="31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3">
    <xf numFmtId="0" fontId="0" fillId="0" borderId="0" xfId="0" applyAlignment="1">
      <alignment/>
    </xf>
    <xf numFmtId="0" fontId="3" fillId="0" borderId="1" xfId="22" applyFont="1" applyBorder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2" xfId="22" applyFont="1" applyBorder="1" applyAlignment="1">
      <alignment vertical="center"/>
      <protection/>
    </xf>
    <xf numFmtId="0" fontId="3" fillId="0" borderId="3" xfId="22" applyFont="1" applyBorder="1" applyAlignment="1">
      <alignment vertical="center"/>
      <protection/>
    </xf>
    <xf numFmtId="0" fontId="3" fillId="0" borderId="4" xfId="22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 indent="1"/>
    </xf>
    <xf numFmtId="0" fontId="0" fillId="0" borderId="6" xfId="0" applyBorder="1" applyAlignment="1">
      <alignment/>
    </xf>
    <xf numFmtId="0" fontId="15" fillId="0" borderId="0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center" vertical="center" wrapText="1"/>
    </xf>
    <xf numFmtId="0" fontId="23" fillId="0" borderId="0" xfId="23" applyFont="1" applyAlignment="1">
      <alignment/>
      <protection/>
    </xf>
    <xf numFmtId="0" fontId="21" fillId="0" borderId="0" xfId="23" applyFont="1" applyAlignment="1">
      <alignment/>
      <protection/>
    </xf>
    <xf numFmtId="0" fontId="23" fillId="0" borderId="0" xfId="23" applyFont="1" applyAlignment="1">
      <alignment vertical="center"/>
      <protection/>
    </xf>
    <xf numFmtId="0" fontId="21" fillId="0" borderId="0" xfId="23" applyFont="1" applyAlignment="1">
      <alignment vertical="center"/>
      <protection/>
    </xf>
    <xf numFmtId="212" fontId="23" fillId="0" borderId="0" xfId="23" applyNumberFormat="1" applyFont="1" applyBorder="1" applyAlignment="1">
      <alignment horizontal="center" vertical="center"/>
      <protection/>
    </xf>
    <xf numFmtId="212" fontId="23" fillId="0" borderId="0" xfId="23" applyNumberFormat="1" applyFont="1" applyBorder="1" applyAlignment="1">
      <alignment horizontal="center" vertical="center" wrapText="1"/>
      <protection/>
    </xf>
    <xf numFmtId="0" fontId="25" fillId="0" borderId="0" xfId="23" applyFont="1" applyAlignment="1">
      <alignment vertical="center"/>
      <protection/>
    </xf>
    <xf numFmtId="0" fontId="21" fillId="0" borderId="0" xfId="23" applyFont="1" applyAlignment="1">
      <alignment vertical="center" wrapText="1"/>
      <protection/>
    </xf>
    <xf numFmtId="0" fontId="27" fillId="0" borderId="0" xfId="23" applyFont="1" applyAlignment="1">
      <alignment vertical="center"/>
      <protection/>
    </xf>
    <xf numFmtId="0" fontId="27" fillId="0" borderId="0" xfId="23" applyFont="1" applyBorder="1" applyAlignment="1">
      <alignment horizontal="centerContinuous" vertical="center"/>
      <protection/>
    </xf>
    <xf numFmtId="0" fontId="27" fillId="0" borderId="0" xfId="23" applyFont="1" applyBorder="1" applyAlignment="1">
      <alignment horizontal="center" vertical="center"/>
      <protection/>
    </xf>
    <xf numFmtId="0" fontId="27" fillId="0" borderId="0" xfId="23" applyFont="1" applyAlignment="1">
      <alignment horizontal="center" vertical="center"/>
      <protection/>
    </xf>
    <xf numFmtId="0" fontId="27" fillId="0" borderId="0" xfId="23" applyNumberFormat="1" applyFont="1" applyFill="1" applyBorder="1" applyAlignment="1">
      <alignment horizontal="left" vertical="center" indent="1"/>
      <protection/>
    </xf>
    <xf numFmtId="0" fontId="13" fillId="0" borderId="0" xfId="22" applyFont="1" applyAlignment="1">
      <alignment horizontal="center" vertical="center"/>
      <protection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22" applyFont="1" applyFill="1" applyBorder="1" applyAlignment="1">
      <alignment horizontal="center" vertical="center" wrapText="1"/>
      <protection/>
    </xf>
    <xf numFmtId="0" fontId="15" fillId="0" borderId="4" xfId="0" applyFont="1" applyBorder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14" fillId="0" borderId="0" xfId="0" applyFont="1" applyBorder="1" applyAlignment="1">
      <alignment horizontal="left" vertical="center" wrapText="1" indent="1"/>
    </xf>
    <xf numFmtId="0" fontId="14" fillId="0" borderId="4" xfId="0" applyFont="1" applyBorder="1" applyAlignment="1">
      <alignment horizontal="left" vertical="center" wrapText="1" indent="1"/>
    </xf>
    <xf numFmtId="0" fontId="1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0" xfId="22" applyNumberFormat="1" applyFont="1" applyFill="1" applyBorder="1" applyAlignment="1">
      <alignment horizontal="left" vertical="center" wrapText="1" indent="1"/>
      <protection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 indent="1"/>
    </xf>
    <xf numFmtId="0" fontId="20" fillId="2" borderId="8" xfId="0" applyNumberFormat="1" applyFont="1" applyFill="1" applyBorder="1" applyAlignment="1" applyProtection="1">
      <alignment horizontal="center" vertical="center"/>
      <protection locked="0"/>
    </xf>
    <xf numFmtId="1" fontId="20" fillId="2" borderId="8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21" fillId="0" borderId="9" xfId="0" applyNumberFormat="1" applyFont="1" applyBorder="1" applyAlignment="1">
      <alignment horizontal="left" vertical="center" indent="1"/>
    </xf>
    <xf numFmtId="0" fontId="21" fillId="0" borderId="10" xfId="0" applyFont="1" applyBorder="1" applyAlignment="1">
      <alignment horizontal="left" vertical="center" indent="1"/>
    </xf>
    <xf numFmtId="49" fontId="21" fillId="0" borderId="11" xfId="0" applyNumberFormat="1" applyFont="1" applyBorder="1" applyAlignment="1">
      <alignment horizontal="left" vertical="center" indent="1"/>
    </xf>
    <xf numFmtId="0" fontId="21" fillId="0" borderId="12" xfId="0" applyFont="1" applyBorder="1" applyAlignment="1">
      <alignment horizontal="left" vertical="center" indent="1"/>
    </xf>
    <xf numFmtId="0" fontId="21" fillId="0" borderId="13" xfId="0" applyFont="1" applyBorder="1" applyAlignment="1">
      <alignment horizontal="left" vertical="center" indent="1"/>
    </xf>
    <xf numFmtId="0" fontId="21" fillId="0" borderId="14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 indent="1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indent="1"/>
    </xf>
    <xf numFmtId="0" fontId="21" fillId="0" borderId="12" xfId="0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left" vertical="center" indent="1"/>
    </xf>
    <xf numFmtId="0" fontId="21" fillId="0" borderId="16" xfId="0" applyFont="1" applyBorder="1" applyAlignment="1">
      <alignment horizontal="left" vertical="center" indent="1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2" fillId="0" borderId="17" xfId="0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left" vertical="center" wrapText="1" indent="1"/>
    </xf>
    <xf numFmtId="49" fontId="43" fillId="0" borderId="19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208" fontId="43" fillId="0" borderId="18" xfId="0" applyNumberFormat="1" applyFont="1" applyFill="1" applyBorder="1" applyAlignment="1">
      <alignment horizontal="left" vertical="center" indent="1"/>
    </xf>
    <xf numFmtId="49" fontId="43" fillId="0" borderId="19" xfId="0" applyNumberFormat="1" applyFont="1" applyFill="1" applyBorder="1" applyAlignment="1">
      <alignment horizontal="left" vertical="center" wrapText="1" indent="1"/>
    </xf>
    <xf numFmtId="0" fontId="42" fillId="0" borderId="21" xfId="0" applyFont="1" applyFill="1" applyBorder="1" applyAlignment="1">
      <alignment horizontal="center" vertical="center"/>
    </xf>
    <xf numFmtId="0" fontId="41" fillId="2" borderId="0" xfId="0" applyFont="1" applyFill="1" applyAlignment="1">
      <alignment vertical="center"/>
    </xf>
    <xf numFmtId="0" fontId="42" fillId="0" borderId="2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9" fontId="41" fillId="0" borderId="0" xfId="0" applyNumberFormat="1" applyFont="1" applyFill="1" applyAlignment="1">
      <alignment vertical="center"/>
    </xf>
    <xf numFmtId="49" fontId="42" fillId="0" borderId="13" xfId="0" applyNumberFormat="1" applyFont="1" applyFill="1" applyBorder="1" applyAlignment="1">
      <alignment horizontal="left" vertical="center" indent="2"/>
    </xf>
    <xf numFmtId="49" fontId="42" fillId="0" borderId="14" xfId="0" applyNumberFormat="1" applyFont="1" applyFill="1" applyBorder="1" applyAlignment="1">
      <alignment horizontal="left" vertical="center" wrapText="1" indent="2"/>
    </xf>
    <xf numFmtId="208" fontId="43" fillId="0" borderId="23" xfId="0" applyNumberFormat="1" applyFont="1" applyFill="1" applyBorder="1" applyAlignment="1">
      <alignment horizontal="left" vertical="center" indent="1"/>
    </xf>
    <xf numFmtId="49" fontId="43" fillId="0" borderId="24" xfId="0" applyNumberFormat="1" applyFont="1" applyFill="1" applyBorder="1" applyAlignment="1">
      <alignment horizontal="left" vertical="center" wrapText="1" indent="1"/>
    </xf>
    <xf numFmtId="49" fontId="42" fillId="0" borderId="9" xfId="0" applyNumberFormat="1" applyFont="1" applyFill="1" applyBorder="1" applyAlignment="1">
      <alignment horizontal="left" vertical="center" indent="2"/>
    </xf>
    <xf numFmtId="49" fontId="42" fillId="0" borderId="10" xfId="0" applyNumberFormat="1" applyFont="1" applyFill="1" applyBorder="1" applyAlignment="1">
      <alignment horizontal="left" vertical="center" wrapText="1" indent="2"/>
    </xf>
    <xf numFmtId="49" fontId="42" fillId="0" borderId="11" xfId="0" applyNumberFormat="1" applyFont="1" applyFill="1" applyBorder="1" applyAlignment="1">
      <alignment horizontal="left" vertical="center" indent="2"/>
    </xf>
    <xf numFmtId="49" fontId="42" fillId="0" borderId="12" xfId="0" applyNumberFormat="1" applyFont="1" applyFill="1" applyBorder="1" applyAlignment="1">
      <alignment horizontal="left" vertical="center" wrapText="1" indent="2"/>
    </xf>
    <xf numFmtId="49" fontId="42" fillId="0" borderId="18" xfId="0" applyNumberFormat="1" applyFont="1" applyFill="1" applyBorder="1" applyAlignment="1">
      <alignment horizontal="left" vertical="center" indent="2"/>
    </xf>
    <xf numFmtId="49" fontId="42" fillId="0" borderId="19" xfId="0" applyNumberFormat="1" applyFont="1" applyFill="1" applyBorder="1" applyAlignment="1">
      <alignment horizontal="left" vertical="center" wrapText="1" indent="2"/>
    </xf>
    <xf numFmtId="3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7" fillId="0" borderId="18" xfId="0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196" fontId="27" fillId="0" borderId="14" xfId="0" applyNumberFormat="1" applyFont="1" applyBorder="1" applyAlignment="1">
      <alignment horizontal="left" vertical="center" indent="2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center"/>
    </xf>
    <xf numFmtId="3" fontId="20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196" fontId="27" fillId="0" borderId="10" xfId="0" applyNumberFormat="1" applyFont="1" applyBorder="1" applyAlignment="1">
      <alignment horizontal="left" vertical="center" indent="2"/>
    </xf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197" fontId="27" fillId="0" borderId="10" xfId="0" applyNumberFormat="1" applyFont="1" applyBorder="1" applyAlignment="1">
      <alignment horizontal="left" vertical="center" indent="2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/>
    </xf>
    <xf numFmtId="49" fontId="27" fillId="0" borderId="14" xfId="0" applyNumberFormat="1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left" vertical="center"/>
    </xf>
    <xf numFmtId="3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left" vertical="center"/>
    </xf>
    <xf numFmtId="197" fontId="27" fillId="0" borderId="12" xfId="0" applyNumberFormat="1" applyFont="1" applyBorder="1" applyAlignment="1">
      <alignment horizontal="left" vertical="center" indent="2"/>
    </xf>
    <xf numFmtId="202" fontId="27" fillId="0" borderId="14" xfId="0" applyNumberFormat="1" applyFont="1" applyBorder="1" applyAlignment="1">
      <alignment horizontal="left" vertical="center" indent="2"/>
    </xf>
    <xf numFmtId="202" fontId="27" fillId="0" borderId="10" xfId="0" applyNumberFormat="1" applyFont="1" applyBorder="1" applyAlignment="1">
      <alignment horizontal="left" vertical="center" indent="2"/>
    </xf>
    <xf numFmtId="0" fontId="20" fillId="0" borderId="0" xfId="0" applyFont="1" applyAlignment="1">
      <alignment/>
    </xf>
    <xf numFmtId="202" fontId="27" fillId="0" borderId="12" xfId="0" applyNumberFormat="1" applyFont="1" applyBorder="1" applyAlignment="1">
      <alignment horizontal="left" vertical="center" indent="2"/>
    </xf>
    <xf numFmtId="3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27" fillId="0" borderId="25" xfId="23" applyFont="1" applyBorder="1" applyAlignment="1">
      <alignment horizontal="centerContinuous" vertical="center"/>
      <protection/>
    </xf>
    <xf numFmtId="0" fontId="27" fillId="0" borderId="26" xfId="23" applyFont="1" applyBorder="1" applyAlignment="1">
      <alignment horizontal="centerContinuous" vertical="center"/>
      <protection/>
    </xf>
    <xf numFmtId="0" fontId="27" fillId="0" borderId="27" xfId="23" applyFont="1" applyBorder="1" applyAlignment="1">
      <alignment horizontal="centerContinuous" vertical="center"/>
      <protection/>
    </xf>
    <xf numFmtId="0" fontId="26" fillId="3" borderId="28" xfId="17" applyFont="1" applyFill="1" applyBorder="1" applyAlignment="1">
      <alignment horizontal="left" vertical="center"/>
    </xf>
    <xf numFmtId="0" fontId="27" fillId="0" borderId="18" xfId="23" applyFont="1" applyBorder="1" applyAlignment="1">
      <alignment horizontal="center" vertical="center"/>
      <protection/>
    </xf>
    <xf numFmtId="0" fontId="27" fillId="0" borderId="29" xfId="23" applyFont="1" applyBorder="1" applyAlignment="1">
      <alignment horizontal="center" vertical="center"/>
      <protection/>
    </xf>
    <xf numFmtId="0" fontId="27" fillId="0" borderId="19" xfId="23" applyNumberFormat="1" applyFont="1" applyBorder="1" applyAlignment="1">
      <alignment horizontal="center" vertical="center" wrapText="1"/>
      <protection/>
    </xf>
    <xf numFmtId="0" fontId="27" fillId="0" borderId="18" xfId="23" applyNumberFormat="1" applyFont="1" applyBorder="1" applyAlignment="1">
      <alignment horizontal="center" vertical="center" wrapText="1"/>
      <protection/>
    </xf>
    <xf numFmtId="0" fontId="27" fillId="0" borderId="19" xfId="23" applyFont="1" applyBorder="1" applyAlignment="1">
      <alignment horizontal="center" vertical="center"/>
      <protection/>
    </xf>
    <xf numFmtId="0" fontId="27" fillId="0" borderId="30" xfId="23" applyFont="1" applyBorder="1" applyAlignment="1">
      <alignment horizontal="center" vertical="center"/>
      <protection/>
    </xf>
    <xf numFmtId="0" fontId="27" fillId="0" borderId="14" xfId="23" applyNumberFormat="1" applyFont="1" applyBorder="1" applyAlignment="1">
      <alignment horizontal="center" vertical="center" wrapText="1"/>
      <protection/>
    </xf>
    <xf numFmtId="49" fontId="27" fillId="0" borderId="8" xfId="23" applyNumberFormat="1" applyFont="1" applyFill="1" applyBorder="1" applyAlignment="1">
      <alignment horizontal="left" vertical="center" indent="1"/>
      <protection/>
    </xf>
    <xf numFmtId="0" fontId="27" fillId="0" borderId="10" xfId="23" applyFont="1" applyFill="1" applyBorder="1" applyAlignment="1">
      <alignment horizontal="left" vertical="center" wrapText="1" indent="1"/>
      <protection/>
    </xf>
    <xf numFmtId="49" fontId="27" fillId="0" borderId="31" xfId="23" applyNumberFormat="1" applyFont="1" applyFill="1" applyBorder="1" applyAlignment="1">
      <alignment horizontal="left" vertical="center" indent="1"/>
      <protection/>
    </xf>
    <xf numFmtId="0" fontId="27" fillId="0" borderId="12" xfId="23" applyFont="1" applyFill="1" applyBorder="1" applyAlignment="1">
      <alignment horizontal="left" vertical="center" wrapText="1" indent="1"/>
      <protection/>
    </xf>
    <xf numFmtId="0" fontId="27" fillId="0" borderId="13" xfId="23" applyNumberFormat="1" applyFont="1" applyBorder="1" applyAlignment="1">
      <alignment horizontal="center" vertical="center" wrapText="1"/>
      <protection/>
    </xf>
    <xf numFmtId="0" fontId="27" fillId="0" borderId="14" xfId="23" applyNumberFormat="1" applyFont="1" applyBorder="1" applyAlignment="1">
      <alignment horizontal="center" vertical="center"/>
      <protection/>
    </xf>
    <xf numFmtId="0" fontId="27" fillId="0" borderId="9" xfId="23" applyFont="1" applyFill="1" applyBorder="1" applyAlignment="1">
      <alignment horizontal="left" vertical="center" wrapText="1" indent="1"/>
      <protection/>
    </xf>
    <xf numFmtId="0" fontId="27" fillId="0" borderId="10" xfId="23" applyNumberFormat="1" applyFont="1" applyFill="1" applyBorder="1" applyAlignment="1">
      <alignment horizontal="left" vertical="center" indent="1"/>
      <protection/>
    </xf>
    <xf numFmtId="0" fontId="27" fillId="0" borderId="11" xfId="23" applyFont="1" applyFill="1" applyBorder="1" applyAlignment="1">
      <alignment horizontal="left" vertical="center" wrapText="1" indent="1"/>
      <protection/>
    </xf>
    <xf numFmtId="0" fontId="27" fillId="0" borderId="12" xfId="23" applyNumberFormat="1" applyFont="1" applyFill="1" applyBorder="1" applyAlignment="1">
      <alignment horizontal="left" vertical="center" indent="1"/>
      <protection/>
    </xf>
    <xf numFmtId="0" fontId="27" fillId="0" borderId="7" xfId="0" applyFont="1" applyBorder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1" fontId="38" fillId="0" borderId="36" xfId="0" applyNumberFormat="1" applyFont="1" applyBorder="1" applyAlignment="1">
      <alignment horizontal="center" vertical="center"/>
    </xf>
    <xf numFmtId="1" fontId="38" fillId="0" borderId="37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" fontId="38" fillId="0" borderId="17" xfId="0" applyNumberFormat="1" applyFont="1" applyBorder="1" applyAlignment="1">
      <alignment horizontal="center" vertical="center"/>
    </xf>
    <xf numFmtId="1" fontId="38" fillId="0" borderId="35" xfId="0" applyNumberFormat="1" applyFont="1" applyBorder="1" applyAlignment="1">
      <alignment horizontal="center" vertical="center"/>
    </xf>
    <xf numFmtId="0" fontId="3" fillId="0" borderId="0" xfId="22" applyFont="1" applyFill="1" applyBorder="1" applyAlignment="1" applyProtection="1">
      <alignment horizontal="right" vertical="center"/>
      <protection/>
    </xf>
    <xf numFmtId="0" fontId="3" fillId="0" borderId="6" xfId="22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 vertical="center" wrapText="1" indent="1"/>
      <protection/>
    </xf>
    <xf numFmtId="0" fontId="3" fillId="0" borderId="0" xfId="22" applyFont="1" applyFill="1" applyBorder="1" applyAlignment="1" applyProtection="1">
      <alignment horizontal="left" vertical="center" indent="1"/>
      <protection/>
    </xf>
    <xf numFmtId="0" fontId="3" fillId="0" borderId="0" xfId="22" applyFont="1" applyBorder="1" applyAlignment="1" applyProtection="1">
      <alignment vertical="center"/>
      <protection/>
    </xf>
    <xf numFmtId="0" fontId="3" fillId="0" borderId="4" xfId="22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 vertical="center" indent="1"/>
      <protection/>
    </xf>
    <xf numFmtId="0" fontId="3" fillId="0" borderId="0" xfId="22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49" fontId="3" fillId="0" borderId="0" xfId="22" applyNumberFormat="1" applyFont="1" applyFill="1" applyBorder="1" applyAlignment="1" applyProtection="1">
      <alignment horizontal="right" vertical="center"/>
      <protection/>
    </xf>
    <xf numFmtId="0" fontId="3" fillId="0" borderId="0" xfId="22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top"/>
      <protection/>
    </xf>
    <xf numFmtId="0" fontId="35" fillId="4" borderId="38" xfId="0" applyFont="1" applyFill="1" applyBorder="1" applyAlignment="1" applyProtection="1">
      <alignment horizontal="center" vertical="top" wrapText="1"/>
      <protection/>
    </xf>
    <xf numFmtId="0" fontId="35" fillId="4" borderId="39" xfId="0" applyFont="1" applyFill="1" applyBorder="1" applyAlignment="1" applyProtection="1">
      <alignment horizontal="center" vertical="top" wrapText="1"/>
      <protection/>
    </xf>
    <xf numFmtId="0" fontId="35" fillId="4" borderId="40" xfId="0" applyFont="1" applyFill="1" applyBorder="1" applyAlignment="1" applyProtection="1">
      <alignment horizontal="center" vertical="top" wrapText="1"/>
      <protection/>
    </xf>
    <xf numFmtId="0" fontId="35" fillId="4" borderId="8" xfId="0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Border="1" applyAlignment="1" applyProtection="1">
      <alignment horizontal="center" vertical="top"/>
      <protection/>
    </xf>
    <xf numFmtId="0" fontId="20" fillId="0" borderId="0" xfId="0" applyFont="1" applyFill="1" applyAlignment="1" applyProtection="1">
      <alignment vertical="center"/>
      <protection/>
    </xf>
    <xf numFmtId="191" fontId="28" fillId="2" borderId="8" xfId="0" applyNumberFormat="1" applyFont="1" applyFill="1" applyBorder="1" applyAlignment="1" applyProtection="1">
      <alignment horizontal="right" vertical="center"/>
      <protection/>
    </xf>
    <xf numFmtId="0" fontId="28" fillId="2" borderId="8" xfId="0" applyNumberFormat="1" applyFont="1" applyFill="1" applyBorder="1" applyAlignment="1" applyProtection="1">
      <alignment horizontal="left" vertical="center"/>
      <protection/>
    </xf>
    <xf numFmtId="0" fontId="28" fillId="2" borderId="8" xfId="0" applyNumberFormat="1" applyFont="1" applyFill="1" applyBorder="1" applyAlignment="1" applyProtection="1">
      <alignment horizontal="center" vertical="center"/>
      <protection/>
    </xf>
    <xf numFmtId="0" fontId="28" fillId="2" borderId="38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left" vertical="top"/>
      <protection/>
    </xf>
    <xf numFmtId="0" fontId="20" fillId="0" borderId="41" xfId="0" applyFont="1" applyFill="1" applyBorder="1" applyAlignment="1" applyProtection="1">
      <alignment horizontal="left" vertical="top"/>
      <protection/>
    </xf>
    <xf numFmtId="0" fontId="20" fillId="0" borderId="0" xfId="0" applyFont="1" applyFill="1" applyBorder="1" applyAlignment="1" applyProtection="1">
      <alignment horizontal="center" vertical="top"/>
      <protection/>
    </xf>
    <xf numFmtId="0" fontId="20" fillId="0" borderId="42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/>
    </xf>
    <xf numFmtId="0" fontId="35" fillId="5" borderId="8" xfId="0" applyFont="1" applyFill="1" applyBorder="1" applyAlignment="1" applyProtection="1">
      <alignment horizontal="center" vertical="top" wrapText="1"/>
      <protection/>
    </xf>
    <xf numFmtId="14" fontId="28" fillId="2" borderId="8" xfId="0" applyNumberFormat="1" applyFont="1" applyFill="1" applyBorder="1" applyAlignment="1" applyProtection="1">
      <alignment horizontal="center" vertical="center"/>
      <protection/>
    </xf>
    <xf numFmtId="219" fontId="28" fillId="2" borderId="8" xfId="0" applyNumberFormat="1" applyFont="1" applyFill="1" applyBorder="1" applyAlignment="1" applyProtection="1">
      <alignment horizontal="center" vertical="center"/>
      <protection/>
    </xf>
    <xf numFmtId="1" fontId="28" fillId="2" borderId="8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2" borderId="39" xfId="0" applyFont="1" applyFill="1" applyBorder="1" applyAlignment="1" applyProtection="1">
      <alignment horizontal="centerContinuous" vertical="center"/>
      <protection/>
    </xf>
    <xf numFmtId="0" fontId="20" fillId="2" borderId="40" xfId="0" applyFont="1" applyFill="1" applyBorder="1" applyAlignment="1" applyProtection="1">
      <alignment horizontal="centerContinuous" vertical="center"/>
      <protection/>
    </xf>
    <xf numFmtId="0" fontId="35" fillId="5" borderId="4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191" fontId="36" fillId="2" borderId="38" xfId="0" applyNumberFormat="1" applyFont="1" applyFill="1" applyBorder="1" applyAlignment="1" applyProtection="1">
      <alignment horizontal="centerContinuous" vertical="center"/>
      <protection/>
    </xf>
    <xf numFmtId="0" fontId="35" fillId="5" borderId="8" xfId="0" applyFont="1" applyFill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35" fillId="5" borderId="8" xfId="0" applyFont="1" applyFill="1" applyBorder="1" applyAlignment="1" applyProtection="1">
      <alignment horizontal="center" vertical="center" wrapText="1"/>
      <protection/>
    </xf>
    <xf numFmtId="0" fontId="35" fillId="5" borderId="38" xfId="0" applyFont="1" applyFill="1" applyBorder="1" applyAlignment="1" applyProtection="1">
      <alignment horizontal="left" vertical="center"/>
      <protection/>
    </xf>
    <xf numFmtId="0" fontId="35" fillId="5" borderId="4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 wrapText="1" indent="1"/>
      <protection/>
    </xf>
    <xf numFmtId="14" fontId="28" fillId="2" borderId="38" xfId="0" applyNumberFormat="1" applyFont="1" applyFill="1" applyBorder="1" applyAlignment="1" applyProtection="1">
      <alignment horizontal="center" vertical="center"/>
      <protection locked="0"/>
    </xf>
    <xf numFmtId="14" fontId="28" fillId="2" borderId="39" xfId="0" applyNumberFormat="1" applyFont="1" applyFill="1" applyBorder="1" applyAlignment="1" applyProtection="1">
      <alignment horizontal="center" vertical="center"/>
      <protection locked="0"/>
    </xf>
    <xf numFmtId="0" fontId="28" fillId="2" borderId="39" xfId="0" applyNumberFormat="1" applyFont="1" applyFill="1" applyBorder="1" applyAlignment="1" applyProtection="1">
      <alignment horizontal="left" vertical="center"/>
      <protection locked="0"/>
    </xf>
    <xf numFmtId="0" fontId="28" fillId="2" borderId="40" xfId="0" applyNumberFormat="1" applyFont="1" applyFill="1" applyBorder="1" applyAlignment="1" applyProtection="1">
      <alignment horizontal="center" vertical="center"/>
      <protection locked="0"/>
    </xf>
    <xf numFmtId="191" fontId="28" fillId="2" borderId="8" xfId="0" applyNumberFormat="1" applyFont="1" applyFill="1" applyBorder="1" applyAlignment="1" applyProtection="1">
      <alignment horizontal="right" vertical="center"/>
      <protection locked="0"/>
    </xf>
    <xf numFmtId="0" fontId="28" fillId="2" borderId="8" xfId="0" applyNumberFormat="1" applyFont="1" applyFill="1" applyBorder="1" applyAlignment="1" applyProtection="1">
      <alignment horizontal="left" vertical="center"/>
      <protection locked="0"/>
    </xf>
    <xf numFmtId="0" fontId="28" fillId="2" borderId="8" xfId="0" applyNumberFormat="1" applyFont="1" applyFill="1" applyBorder="1" applyAlignment="1" applyProtection="1">
      <alignment horizontal="center" vertical="center"/>
      <protection locked="0"/>
    </xf>
    <xf numFmtId="0" fontId="28" fillId="2" borderId="40" xfId="0" applyNumberFormat="1" applyFont="1" applyFill="1" applyBorder="1" applyAlignment="1" applyProtection="1">
      <alignment horizontal="left" vertical="center"/>
      <protection locked="0"/>
    </xf>
    <xf numFmtId="0" fontId="20" fillId="0" borderId="43" xfId="0" applyFont="1" applyBorder="1" applyAlignment="1" applyProtection="1">
      <alignment vertical="center"/>
      <protection/>
    </xf>
    <xf numFmtId="0" fontId="28" fillId="5" borderId="8" xfId="0" applyFont="1" applyFill="1" applyBorder="1" applyAlignment="1" applyProtection="1">
      <alignment horizontal="center" vertical="top" wrapText="1"/>
      <protection/>
    </xf>
    <xf numFmtId="0" fontId="20" fillId="2" borderId="38" xfId="0" applyNumberFormat="1" applyFont="1" applyFill="1" applyBorder="1" applyAlignment="1" applyProtection="1">
      <alignment/>
      <protection/>
    </xf>
    <xf numFmtId="0" fontId="20" fillId="2" borderId="39" xfId="0" applyNumberFormat="1" applyFont="1" applyFill="1" applyBorder="1" applyAlignment="1" applyProtection="1">
      <alignment/>
      <protection/>
    </xf>
    <xf numFmtId="0" fontId="20" fillId="2" borderId="40" xfId="0" applyNumberFormat="1" applyFont="1" applyFill="1" applyBorder="1" applyAlignment="1" applyProtection="1">
      <alignment/>
      <protection/>
    </xf>
    <xf numFmtId="0" fontId="28" fillId="6" borderId="38" xfId="0" applyNumberFormat="1" applyFont="1" applyFill="1" applyBorder="1" applyAlignment="1" applyProtection="1">
      <alignment horizontal="left" vertical="top" indent="1"/>
      <protection/>
    </xf>
    <xf numFmtId="0" fontId="20" fillId="6" borderId="40" xfId="0" applyFont="1" applyFill="1" applyBorder="1" applyAlignment="1" applyProtection="1">
      <alignment horizontal="left" vertical="center" indent="1"/>
      <protection/>
    </xf>
    <xf numFmtId="0" fontId="28" fillId="5" borderId="8" xfId="0" applyNumberFormat="1" applyFont="1" applyFill="1" applyBorder="1" applyAlignment="1" applyProtection="1">
      <alignment horizontal="center" vertical="top"/>
      <protection/>
    </xf>
    <xf numFmtId="0" fontId="28" fillId="5" borderId="43" xfId="0" applyNumberFormat="1" applyFont="1" applyFill="1" applyBorder="1" applyAlignment="1" applyProtection="1">
      <alignment horizontal="center" vertical="top"/>
      <protection/>
    </xf>
    <xf numFmtId="0" fontId="20" fillId="2" borderId="39" xfId="0" applyNumberFormat="1" applyFont="1" applyFill="1" applyBorder="1" applyAlignment="1" applyProtection="1">
      <alignment vertical="center"/>
      <protection/>
    </xf>
    <xf numFmtId="0" fontId="20" fillId="0" borderId="44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221" fontId="28" fillId="2" borderId="8" xfId="0" applyNumberFormat="1" applyFont="1" applyFill="1" applyBorder="1" applyAlignment="1" applyProtection="1">
      <alignment horizontal="center" vertical="center"/>
      <protection/>
    </xf>
    <xf numFmtId="0" fontId="34" fillId="0" borderId="0" xfId="22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horizontal="center" vertical="top"/>
      <protection/>
    </xf>
    <xf numFmtId="202" fontId="27" fillId="0" borderId="14" xfId="0" applyNumberFormat="1" applyFont="1" applyBorder="1" applyAlignment="1">
      <alignment horizontal="left" vertical="center" indent="3"/>
    </xf>
    <xf numFmtId="202" fontId="27" fillId="0" borderId="12" xfId="0" applyNumberFormat="1" applyFont="1" applyBorder="1" applyAlignment="1">
      <alignment horizontal="left" vertical="center" indent="3"/>
    </xf>
    <xf numFmtId="0" fontId="35" fillId="2" borderId="8" xfId="0" applyFont="1" applyFill="1" applyBorder="1" applyAlignment="1" applyProtection="1">
      <alignment horizontal="center" vertical="center"/>
      <protection/>
    </xf>
    <xf numFmtId="49" fontId="9" fillId="0" borderId="0" xfId="22" applyNumberFormat="1" applyFont="1" applyFill="1" applyBorder="1" applyAlignment="1" applyProtection="1">
      <alignment horizontal="center" vertical="center"/>
      <protection locked="0"/>
    </xf>
    <xf numFmtId="0" fontId="9" fillId="0" borderId="6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4" xfId="22" applyFont="1" applyFill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11" fillId="0" borderId="4" xfId="0" applyFont="1" applyFill="1" applyBorder="1" applyAlignment="1">
      <alignment horizontal="left" vertical="center" indent="1"/>
    </xf>
    <xf numFmtId="0" fontId="0" fillId="0" borderId="4" xfId="0" applyFill="1" applyBorder="1" applyAlignment="1">
      <alignment/>
    </xf>
    <xf numFmtId="0" fontId="12" fillId="0" borderId="0" xfId="22" applyFont="1" applyFill="1" applyBorder="1" applyAlignment="1" applyProtection="1">
      <alignment horizontal="left" vertical="center" indent="2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45" xfId="22" applyFont="1" applyFill="1" applyBorder="1" applyAlignment="1">
      <alignment vertical="center"/>
      <protection/>
    </xf>
    <xf numFmtId="0" fontId="0" fillId="0" borderId="46" xfId="0" applyFill="1" applyBorder="1" applyAlignment="1">
      <alignment/>
    </xf>
    <xf numFmtId="0" fontId="3" fillId="0" borderId="46" xfId="22" applyFont="1" applyFill="1" applyBorder="1" applyAlignment="1">
      <alignment vertical="center"/>
      <protection/>
    </xf>
    <xf numFmtId="0" fontId="3" fillId="0" borderId="47" xfId="22" applyFont="1" applyFill="1" applyBorder="1" applyAlignment="1">
      <alignment vertical="center"/>
      <protection/>
    </xf>
    <xf numFmtId="0" fontId="20" fillId="2" borderId="39" xfId="0" applyNumberFormat="1" applyFont="1" applyFill="1" applyBorder="1" applyAlignment="1" applyProtection="1">
      <alignment horizontal="left"/>
      <protection/>
    </xf>
    <xf numFmtId="0" fontId="20" fillId="2" borderId="39" xfId="0" applyNumberFormat="1" applyFont="1" applyFill="1" applyBorder="1" applyAlignment="1" applyProtection="1">
      <alignment horizontal="left" vertical="center"/>
      <protection/>
    </xf>
    <xf numFmtId="0" fontId="20" fillId="2" borderId="40" xfId="0" applyNumberFormat="1" applyFont="1" applyFill="1" applyBorder="1" applyAlignment="1" applyProtection="1">
      <alignment vertical="center"/>
      <protection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0" fillId="2" borderId="40" xfId="0" applyNumberFormat="1" applyFont="1" applyFill="1" applyBorder="1" applyAlignment="1" applyProtection="1">
      <alignment horizontal="left" vertical="center"/>
      <protection/>
    </xf>
    <xf numFmtId="0" fontId="20" fillId="2" borderId="38" xfId="0" applyNumberFormat="1" applyFont="1" applyFill="1" applyBorder="1" applyAlignment="1" applyProtection="1">
      <alignment horizontal="left" vertical="center"/>
      <protection/>
    </xf>
    <xf numFmtId="0" fontId="20" fillId="2" borderId="38" xfId="0" applyNumberFormat="1" applyFont="1" applyFill="1" applyBorder="1" applyAlignment="1" applyProtection="1">
      <alignment horizontal="left"/>
      <protection/>
    </xf>
    <xf numFmtId="0" fontId="20" fillId="2" borderId="38" xfId="0" applyNumberFormat="1" applyFont="1" applyFill="1" applyBorder="1" applyAlignment="1" applyProtection="1">
      <alignment/>
      <protection/>
    </xf>
    <xf numFmtId="0" fontId="20" fillId="2" borderId="39" xfId="0" applyNumberFormat="1" applyFont="1" applyFill="1" applyBorder="1" applyAlignment="1" applyProtection="1">
      <alignment/>
      <protection/>
    </xf>
    <xf numFmtId="0" fontId="20" fillId="2" borderId="40" xfId="0" applyNumberFormat="1" applyFont="1" applyFill="1" applyBorder="1" applyAlignment="1" applyProtection="1">
      <alignment/>
      <protection/>
    </xf>
    <xf numFmtId="0" fontId="20" fillId="2" borderId="40" xfId="0" applyNumberFormat="1" applyFont="1" applyFill="1" applyBorder="1" applyAlignment="1" applyProtection="1">
      <alignment horizontal="left"/>
      <protection/>
    </xf>
    <xf numFmtId="0" fontId="20" fillId="2" borderId="39" xfId="0" applyNumberFormat="1" applyFont="1" applyFill="1" applyBorder="1" applyAlignment="1" applyProtection="1">
      <alignment horizontal="center" vertical="center"/>
      <protection locked="0"/>
    </xf>
    <xf numFmtId="0" fontId="35" fillId="2" borderId="8" xfId="0" applyFont="1" applyFill="1" applyBorder="1" applyAlignment="1" applyProtection="1">
      <alignment horizontal="center" vertical="center"/>
      <protection locked="0"/>
    </xf>
    <xf numFmtId="0" fontId="20" fillId="2" borderId="0" xfId="0" applyNumberFormat="1" applyFont="1" applyFill="1" applyBorder="1" applyAlignment="1" applyProtection="1">
      <alignment horizontal="left" vertical="center"/>
      <protection/>
    </xf>
    <xf numFmtId="0" fontId="14" fillId="0" borderId="0" xfId="22" applyFont="1" applyFill="1" applyBorder="1" applyAlignment="1" applyProtection="1">
      <alignment horizontal="left" vertical="center" wrapText="1" indent="1"/>
      <protection/>
    </xf>
    <xf numFmtId="0" fontId="3" fillId="0" borderId="0" xfId="22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 indent="1"/>
    </xf>
    <xf numFmtId="1" fontId="38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 indent="1"/>
    </xf>
    <xf numFmtId="0" fontId="21" fillId="0" borderId="0" xfId="0" applyFont="1" applyBorder="1" applyAlignment="1">
      <alignment horizontal="left" vertical="center" wrapText="1" indent="1"/>
    </xf>
    <xf numFmtId="0" fontId="33" fillId="0" borderId="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0" xfId="22" applyFont="1" applyBorder="1" applyAlignment="1">
      <alignment horizontal="left" vertical="top" indent="2"/>
      <protection/>
    </xf>
    <xf numFmtId="0" fontId="12" fillId="0" borderId="0" xfId="2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3" fillId="0" borderId="0" xfId="22" applyFont="1" applyFill="1" applyBorder="1" applyAlignment="1">
      <alignment horizontal="right" vertical="center"/>
      <protection/>
    </xf>
    <xf numFmtId="0" fontId="20" fillId="0" borderId="48" xfId="0" applyFont="1" applyFill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left" vertical="center"/>
      <protection/>
    </xf>
    <xf numFmtId="0" fontId="35" fillId="5" borderId="43" xfId="0" applyFont="1" applyFill="1" applyBorder="1" applyAlignment="1" applyProtection="1">
      <alignment horizontal="center" vertical="top" wrapText="1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3" fillId="0" borderId="4" xfId="22" applyFont="1" applyBorder="1" applyAlignment="1">
      <alignment horizontal="center" vertical="center" wrapText="1"/>
      <protection/>
    </xf>
    <xf numFmtId="0" fontId="9" fillId="7" borderId="4" xfId="22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22" applyFont="1" applyBorder="1" applyAlignment="1">
      <alignment horizontal="center" vertical="top"/>
      <protection/>
    </xf>
    <xf numFmtId="0" fontId="12" fillId="7" borderId="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0" xfId="22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28" fillId="2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top"/>
      <protection/>
    </xf>
    <xf numFmtId="0" fontId="20" fillId="2" borderId="39" xfId="0" applyNumberFormat="1" applyFont="1" applyFill="1" applyBorder="1" applyAlignment="1" applyProtection="1">
      <alignment horizontal="center" vertical="center"/>
      <protection/>
    </xf>
    <xf numFmtId="0" fontId="35" fillId="2" borderId="38" xfId="0" applyFont="1" applyFill="1" applyBorder="1" applyAlignment="1" applyProtection="1">
      <alignment horizontal="center" vertical="center"/>
      <protection/>
    </xf>
    <xf numFmtId="0" fontId="30" fillId="2" borderId="0" xfId="0" applyFont="1" applyFill="1" applyBorder="1" applyAlignment="1" applyProtection="1">
      <alignment horizontal="left" vertical="center" indent="1"/>
      <protection/>
    </xf>
    <xf numFmtId="0" fontId="3" fillId="0" borderId="0" xfId="22" applyFont="1" applyFill="1" applyBorder="1" applyAlignment="1" applyProtection="1">
      <alignment horizontal="left" vertical="center"/>
      <protection/>
    </xf>
    <xf numFmtId="0" fontId="19" fillId="0" borderId="50" xfId="0" applyFont="1" applyBorder="1" applyAlignment="1">
      <alignment horizontal="left" vertical="center" indent="1"/>
    </xf>
    <xf numFmtId="0" fontId="19" fillId="0" borderId="51" xfId="0" applyFont="1" applyBorder="1" applyAlignment="1">
      <alignment horizontal="left" vertical="center" inden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53" xfId="22" applyFont="1" applyBorder="1" applyAlignment="1">
      <alignment vertical="center"/>
      <protection/>
    </xf>
    <xf numFmtId="0" fontId="3" fillId="0" borderId="54" xfId="22" applyFont="1" applyBorder="1" applyAlignment="1">
      <alignment vertical="center"/>
      <protection/>
    </xf>
    <xf numFmtId="0" fontId="3" fillId="0" borderId="55" xfId="22" applyFont="1" applyBorder="1" applyAlignment="1" applyProtection="1">
      <alignment vertical="center"/>
      <protection/>
    </xf>
    <xf numFmtId="0" fontId="3" fillId="0" borderId="53" xfId="22" applyFont="1" applyBorder="1" applyAlignment="1" applyProtection="1">
      <alignment vertical="center"/>
      <protection/>
    </xf>
    <xf numFmtId="0" fontId="3" fillId="0" borderId="56" xfId="22" applyFont="1" applyBorder="1" applyAlignment="1">
      <alignment vertical="center"/>
      <protection/>
    </xf>
    <xf numFmtId="0" fontId="14" fillId="0" borderId="56" xfId="22" applyFont="1" applyFill="1" applyBorder="1" applyAlignment="1" applyProtection="1">
      <alignment horizontal="left" vertical="center" wrapText="1" indent="1"/>
      <protection/>
    </xf>
    <xf numFmtId="0" fontId="3" fillId="0" borderId="56" xfId="22" applyFont="1" applyBorder="1" applyAlignment="1" applyProtection="1">
      <alignment vertical="center"/>
      <protection/>
    </xf>
    <xf numFmtId="0" fontId="0" fillId="0" borderId="53" xfId="0" applyBorder="1" applyAlignment="1" applyProtection="1">
      <alignment/>
      <protection/>
    </xf>
    <xf numFmtId="49" fontId="32" fillId="0" borderId="53" xfId="22" applyNumberFormat="1" applyFont="1" applyBorder="1" applyAlignment="1" applyProtection="1">
      <alignment horizontal="center" vertical="center"/>
      <protection/>
    </xf>
    <xf numFmtId="0" fontId="3" fillId="0" borderId="56" xfId="22" applyFont="1" applyFill="1" applyBorder="1" applyAlignment="1" applyProtection="1">
      <alignment horizontal="left" vertical="top" wrapText="1" indent="1"/>
      <protection/>
    </xf>
    <xf numFmtId="49" fontId="3" fillId="0" borderId="53" xfId="0" applyNumberFormat="1" applyFont="1" applyBorder="1" applyAlignment="1" applyProtection="1">
      <alignment horizontal="center" vertical="center"/>
      <protection locked="0"/>
    </xf>
    <xf numFmtId="0" fontId="4" fillId="0" borderId="56" xfId="22" applyFont="1" applyFill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57" xfId="22" applyFont="1" applyBorder="1" applyAlignment="1" applyProtection="1">
      <alignment vertical="center"/>
      <protection/>
    </xf>
    <xf numFmtId="0" fontId="3" fillId="0" borderId="54" xfId="22" applyFont="1" applyBorder="1" applyAlignment="1" applyProtection="1">
      <alignment vertical="center"/>
      <protection/>
    </xf>
    <xf numFmtId="49" fontId="3" fillId="0" borderId="53" xfId="22" applyNumberFormat="1" applyFont="1" applyFill="1" applyBorder="1" applyAlignment="1" applyProtection="1">
      <alignment horizontal="right" vertical="center"/>
      <protection/>
    </xf>
    <xf numFmtId="0" fontId="3" fillId="0" borderId="53" xfId="22" applyFont="1" applyFill="1" applyBorder="1" applyAlignment="1">
      <alignment vertical="center"/>
      <protection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9" fillId="7" borderId="54" xfId="22" applyFont="1" applyFill="1" applyBorder="1" applyAlignment="1" applyProtection="1">
      <alignment horizontal="center" vertical="center"/>
      <protection locked="0"/>
    </xf>
    <xf numFmtId="0" fontId="3" fillId="0" borderId="58" xfId="22" applyFont="1" applyBorder="1" applyAlignment="1">
      <alignment vertical="center"/>
      <protection/>
    </xf>
    <xf numFmtId="0" fontId="0" fillId="0" borderId="55" xfId="0" applyBorder="1" applyAlignment="1">
      <alignment/>
    </xf>
    <xf numFmtId="0" fontId="9" fillId="0" borderId="56" xfId="22" applyFont="1" applyBorder="1" applyAlignment="1">
      <alignment horizontal="center" vertical="center"/>
      <protection/>
    </xf>
    <xf numFmtId="0" fontId="4" fillId="0" borderId="56" xfId="0" applyFont="1" applyBorder="1" applyAlignment="1">
      <alignment horizontal="left" vertical="center" wrapText="1" indent="1"/>
    </xf>
    <xf numFmtId="0" fontId="12" fillId="0" borderId="53" xfId="22" applyFont="1" applyFill="1" applyBorder="1" applyAlignment="1" applyProtection="1">
      <alignment horizontal="left" vertical="center" indent="2"/>
      <protection/>
    </xf>
    <xf numFmtId="0" fontId="4" fillId="0" borderId="56" xfId="0" applyFont="1" applyBorder="1" applyAlignment="1">
      <alignment horizontal="left" vertical="top" wrapText="1"/>
    </xf>
    <xf numFmtId="0" fontId="0" fillId="0" borderId="53" xfId="0" applyBorder="1" applyAlignment="1">
      <alignment/>
    </xf>
    <xf numFmtId="0" fontId="4" fillId="0" borderId="57" xfId="0" applyFont="1" applyBorder="1" applyAlignment="1">
      <alignment horizontal="left" vertical="top" wrapText="1"/>
    </xf>
    <xf numFmtId="0" fontId="9" fillId="0" borderId="54" xfId="22" applyFont="1" applyFill="1" applyBorder="1" applyAlignment="1" applyProtection="1">
      <alignment horizontal="center" vertical="center"/>
      <protection/>
    </xf>
    <xf numFmtId="0" fontId="27" fillId="0" borderId="13" xfId="23" applyNumberFormat="1" applyFont="1" applyBorder="1" applyAlignment="1">
      <alignment horizontal="center" vertical="center"/>
      <protection/>
    </xf>
    <xf numFmtId="0" fontId="27" fillId="0" borderId="9" xfId="23" applyNumberFormat="1" applyFont="1" applyFill="1" applyBorder="1" applyAlignment="1">
      <alignment horizontal="center" vertical="center"/>
      <protection/>
    </xf>
    <xf numFmtId="0" fontId="27" fillId="0" borderId="11" xfId="23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8" fillId="2" borderId="41" xfId="0" applyNumberFormat="1" applyFont="1" applyFill="1" applyBorder="1" applyAlignment="1" applyProtection="1">
      <alignment horizontal="center" vertical="center"/>
      <protection locked="0"/>
    </xf>
    <xf numFmtId="0" fontId="20" fillId="8" borderId="42" xfId="0" applyFont="1" applyFill="1" applyBorder="1" applyAlignment="1" applyProtection="1">
      <alignment horizontal="center" vertical="center"/>
      <protection/>
    </xf>
    <xf numFmtId="0" fontId="28" fillId="7" borderId="8" xfId="0" applyNumberFormat="1" applyFont="1" applyFill="1" applyBorder="1" applyAlignment="1" applyProtection="1">
      <alignment horizontal="center" vertical="center"/>
      <protection/>
    </xf>
    <xf numFmtId="0" fontId="20" fillId="9" borderId="43" xfId="0" applyFont="1" applyFill="1" applyBorder="1" applyAlignment="1" applyProtection="1">
      <alignment horizontal="center" vertical="center"/>
      <protection/>
    </xf>
    <xf numFmtId="0" fontId="28" fillId="7" borderId="38" xfId="0" applyNumberFormat="1" applyFont="1" applyFill="1" applyBorder="1" applyAlignment="1" applyProtection="1">
      <alignment horizontal="center" vertical="center"/>
      <protection/>
    </xf>
    <xf numFmtId="0" fontId="20" fillId="7" borderId="43" xfId="0" applyFont="1" applyFill="1" applyBorder="1" applyAlignment="1" applyProtection="1">
      <alignment horizontal="center" vertical="center"/>
      <protection/>
    </xf>
    <xf numFmtId="0" fontId="20" fillId="7" borderId="49" xfId="0" applyFont="1" applyFill="1" applyBorder="1" applyAlignment="1" applyProtection="1">
      <alignment horizontal="center" vertical="center"/>
      <protection/>
    </xf>
    <xf numFmtId="0" fontId="20" fillId="7" borderId="59" xfId="0" applyFont="1" applyFill="1" applyBorder="1" applyAlignment="1" applyProtection="1">
      <alignment horizontal="center" vertical="center"/>
      <protection/>
    </xf>
    <xf numFmtId="0" fontId="20" fillId="9" borderId="42" xfId="0" applyFont="1" applyFill="1" applyBorder="1" applyAlignment="1" applyProtection="1">
      <alignment horizontal="center" vertical="center"/>
      <protection/>
    </xf>
    <xf numFmtId="0" fontId="20" fillId="7" borderId="0" xfId="0" applyFont="1" applyFill="1" applyBorder="1" applyAlignment="1" applyProtection="1">
      <alignment horizontal="center" vertical="center"/>
      <protection/>
    </xf>
    <xf numFmtId="0" fontId="20" fillId="9" borderId="0" xfId="0" applyFont="1" applyFill="1" applyBorder="1" applyAlignment="1" applyProtection="1">
      <alignment horizontal="center" vertical="center"/>
      <protection/>
    </xf>
    <xf numFmtId="1" fontId="20" fillId="7" borderId="49" xfId="0" applyNumberFormat="1" applyFont="1" applyFill="1" applyBorder="1" applyAlignment="1" applyProtection="1">
      <alignment horizontal="center" vertical="center"/>
      <protection locked="0"/>
    </xf>
    <xf numFmtId="0" fontId="28" fillId="4" borderId="8" xfId="0" applyNumberFormat="1" applyFont="1" applyFill="1" applyBorder="1" applyAlignment="1" applyProtection="1">
      <alignment horizontal="center" vertical="center"/>
      <protection/>
    </xf>
    <xf numFmtId="0" fontId="28" fillId="10" borderId="8" xfId="0" applyNumberFormat="1" applyFont="1" applyFill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left" vertical="center" indent="1"/>
    </xf>
    <xf numFmtId="0" fontId="21" fillId="0" borderId="24" xfId="0" applyFont="1" applyBorder="1" applyAlignment="1">
      <alignment horizontal="left" vertical="center"/>
    </xf>
    <xf numFmtId="0" fontId="27" fillId="0" borderId="60" xfId="0" applyFont="1" applyBorder="1" applyAlignment="1">
      <alignment vertical="center"/>
    </xf>
    <xf numFmtId="1" fontId="38" fillId="0" borderId="61" xfId="0" applyNumberFormat="1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49" fontId="3" fillId="0" borderId="63" xfId="22" applyNumberFormat="1" applyFont="1" applyFill="1" applyBorder="1" applyAlignment="1" applyProtection="1">
      <alignment horizontal="left" vertical="center" indent="1"/>
      <protection locked="0"/>
    </xf>
    <xf numFmtId="49" fontId="3" fillId="0" borderId="64" xfId="22" applyNumberFormat="1" applyFont="1" applyFill="1" applyBorder="1" applyAlignment="1" applyProtection="1">
      <alignment horizontal="left" vertical="center" indent="1"/>
      <protection locked="0"/>
    </xf>
    <xf numFmtId="49" fontId="3" fillId="0" borderId="65" xfId="22" applyNumberFormat="1" applyFont="1" applyFill="1" applyBorder="1" applyAlignment="1" applyProtection="1">
      <alignment horizontal="left" vertical="center" indent="1"/>
      <protection locked="0"/>
    </xf>
    <xf numFmtId="49" fontId="3" fillId="0" borderId="66" xfId="22" applyNumberFormat="1" applyFont="1" applyFill="1" applyBorder="1" applyAlignment="1" applyProtection="1">
      <alignment horizontal="left" vertical="center" indent="1"/>
      <protection locked="0"/>
    </xf>
    <xf numFmtId="49" fontId="3" fillId="0" borderId="67" xfId="22" applyNumberFormat="1" applyFont="1" applyFill="1" applyBorder="1" applyAlignment="1" applyProtection="1">
      <alignment horizontal="left" vertical="center" indent="1"/>
      <protection locked="0"/>
    </xf>
    <xf numFmtId="0" fontId="3" fillId="0" borderId="46" xfId="22" applyFont="1" applyFill="1" applyBorder="1" applyAlignment="1" applyProtection="1">
      <alignment horizontal="left" vertical="center" indent="1"/>
      <protection/>
    </xf>
    <xf numFmtId="0" fontId="3" fillId="0" borderId="56" xfId="22" applyFont="1" applyFill="1" applyBorder="1" applyAlignment="1" applyProtection="1">
      <alignment horizontal="left" vertical="center" indent="1"/>
      <protection/>
    </xf>
    <xf numFmtId="0" fontId="3" fillId="0" borderId="0" xfId="22" applyFont="1" applyFill="1" applyBorder="1" applyAlignment="1" applyProtection="1">
      <alignment horizontal="left" vertical="center" indent="1"/>
      <protection/>
    </xf>
    <xf numFmtId="0" fontId="49" fillId="7" borderId="68" xfId="22" applyFont="1" applyFill="1" applyBorder="1" applyAlignment="1">
      <alignment horizontal="center" vertical="center"/>
      <protection/>
    </xf>
    <xf numFmtId="0" fontId="49" fillId="7" borderId="69" xfId="22" applyFont="1" applyFill="1" applyBorder="1" applyAlignment="1">
      <alignment horizontal="center" vertical="center"/>
      <protection/>
    </xf>
    <xf numFmtId="0" fontId="49" fillId="7" borderId="70" xfId="22" applyFont="1" applyFill="1" applyBorder="1" applyAlignment="1">
      <alignment horizontal="center" vertical="center"/>
      <protection/>
    </xf>
    <xf numFmtId="0" fontId="49" fillId="7" borderId="71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 applyProtection="1">
      <alignment horizontal="center" vertical="center"/>
      <protection/>
    </xf>
    <xf numFmtId="0" fontId="3" fillId="0" borderId="72" xfId="22" applyFont="1" applyFill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49" fillId="7" borderId="74" xfId="22" applyFont="1" applyFill="1" applyBorder="1" applyAlignment="1">
      <alignment horizontal="center" vertical="center"/>
      <protection/>
    </xf>
    <xf numFmtId="0" fontId="49" fillId="7" borderId="75" xfId="22" applyFont="1" applyFill="1" applyBorder="1" applyAlignment="1">
      <alignment horizontal="center" vertical="center"/>
      <protection/>
    </xf>
    <xf numFmtId="49" fontId="3" fillId="0" borderId="73" xfId="22" applyNumberFormat="1" applyFont="1" applyFill="1" applyBorder="1" applyAlignment="1" applyProtection="1">
      <alignment horizontal="left" vertical="center" indent="1"/>
      <protection locked="0"/>
    </xf>
    <xf numFmtId="0" fontId="3" fillId="0" borderId="0" xfId="22" applyFont="1" applyFill="1" applyBorder="1" applyAlignment="1" applyProtection="1">
      <alignment horizontal="left" vertical="center"/>
      <protection/>
    </xf>
    <xf numFmtId="0" fontId="3" fillId="0" borderId="76" xfId="22" applyFont="1" applyFill="1" applyBorder="1" applyAlignment="1">
      <alignment horizontal="center" vertical="center" wrapText="1"/>
      <protection/>
    </xf>
    <xf numFmtId="0" fontId="3" fillId="0" borderId="6" xfId="22" applyFont="1" applyFill="1" applyBorder="1" applyAlignment="1">
      <alignment horizontal="center" vertical="center" wrapText="1"/>
      <protection/>
    </xf>
    <xf numFmtId="0" fontId="3" fillId="0" borderId="1" xfId="22" applyFont="1" applyFill="1" applyBorder="1" applyAlignment="1">
      <alignment horizontal="center" vertical="center" wrapText="1"/>
      <protection/>
    </xf>
    <xf numFmtId="0" fontId="3" fillId="0" borderId="7" xfId="22" applyFont="1" applyFill="1" applyBorder="1" applyAlignment="1">
      <alignment horizontal="center" vertical="center" wrapText="1"/>
      <protection/>
    </xf>
    <xf numFmtId="0" fontId="3" fillId="0" borderId="0" xfId="22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 horizontal="center" vertical="center" wrapText="1"/>
      <protection/>
    </xf>
    <xf numFmtId="0" fontId="3" fillId="0" borderId="3" xfId="22" applyFont="1" applyFill="1" applyBorder="1" applyAlignment="1">
      <alignment horizontal="center" vertical="center" wrapText="1"/>
      <protection/>
    </xf>
    <xf numFmtId="0" fontId="3" fillId="0" borderId="4" xfId="22" applyFont="1" applyFill="1" applyBorder="1" applyAlignment="1">
      <alignment horizontal="center" vertical="center" wrapText="1"/>
      <protection/>
    </xf>
    <xf numFmtId="0" fontId="3" fillId="0" borderId="5" xfId="22" applyFont="1" applyFill="1" applyBorder="1" applyAlignment="1">
      <alignment horizontal="center" vertical="center" wrapText="1"/>
      <protection/>
    </xf>
    <xf numFmtId="0" fontId="11" fillId="0" borderId="76" xfId="22" applyFont="1" applyFill="1" applyBorder="1" applyAlignment="1">
      <alignment horizontal="center" vertical="center" wrapText="1"/>
      <protection/>
    </xf>
    <xf numFmtId="0" fontId="11" fillId="0" borderId="6" xfId="22" applyFont="1" applyFill="1" applyBorder="1" applyAlignment="1">
      <alignment horizontal="center" vertical="center" wrapText="1"/>
      <protection/>
    </xf>
    <xf numFmtId="0" fontId="11" fillId="0" borderId="1" xfId="22" applyFont="1" applyFill="1" applyBorder="1" applyAlignment="1">
      <alignment horizontal="center" vertical="center" wrapText="1"/>
      <protection/>
    </xf>
    <xf numFmtId="0" fontId="11" fillId="0" borderId="7" xfId="22" applyFont="1" applyFill="1" applyBorder="1" applyAlignment="1">
      <alignment horizontal="center" vertical="center" wrapText="1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0" fontId="11" fillId="0" borderId="2" xfId="22" applyFont="1" applyFill="1" applyBorder="1" applyAlignment="1">
      <alignment horizontal="center" vertical="center" wrapText="1"/>
      <protection/>
    </xf>
    <xf numFmtId="0" fontId="11" fillId="0" borderId="3" xfId="22" applyFont="1" applyFill="1" applyBorder="1" applyAlignment="1">
      <alignment horizontal="center" vertical="center" wrapText="1"/>
      <protection/>
    </xf>
    <xf numFmtId="0" fontId="11" fillId="0" borderId="4" xfId="22" applyFont="1" applyFill="1" applyBorder="1" applyAlignment="1">
      <alignment horizontal="center" vertical="center" wrapText="1"/>
      <protection/>
    </xf>
    <xf numFmtId="0" fontId="11" fillId="0" borderId="5" xfId="22" applyFont="1" applyFill="1" applyBorder="1" applyAlignment="1">
      <alignment horizontal="center" vertical="center" wrapText="1"/>
      <protection/>
    </xf>
    <xf numFmtId="0" fontId="14" fillId="0" borderId="58" xfId="22" applyFont="1" applyFill="1" applyBorder="1" applyAlignment="1" applyProtection="1">
      <alignment horizontal="center" vertical="center" wrapText="1"/>
      <protection/>
    </xf>
    <xf numFmtId="0" fontId="14" fillId="0" borderId="6" xfId="22" applyFont="1" applyFill="1" applyBorder="1" applyAlignment="1" applyProtection="1">
      <alignment horizontal="center" vertical="center" wrapText="1"/>
      <protection/>
    </xf>
    <xf numFmtId="0" fontId="14" fillId="0" borderId="55" xfId="22" applyFont="1" applyFill="1" applyBorder="1" applyAlignment="1" applyProtection="1">
      <alignment horizontal="center" vertical="center" wrapText="1"/>
      <protection/>
    </xf>
    <xf numFmtId="0" fontId="14" fillId="0" borderId="56" xfId="22" applyFont="1" applyFill="1" applyBorder="1" applyAlignment="1" applyProtection="1">
      <alignment horizontal="center" vertical="center" wrapText="1"/>
      <protection/>
    </xf>
    <xf numFmtId="0" fontId="14" fillId="0" borderId="0" xfId="22" applyFont="1" applyFill="1" applyBorder="1" applyAlignment="1" applyProtection="1">
      <alignment horizontal="center" vertical="center" wrapText="1"/>
      <protection/>
    </xf>
    <xf numFmtId="0" fontId="14" fillId="0" borderId="53" xfId="22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46" xfId="0" applyFont="1" applyBorder="1" applyAlignment="1" applyProtection="1">
      <alignment horizontal="right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22" applyFont="1" applyBorder="1" applyAlignment="1" applyProtection="1">
      <alignment horizontal="right" vertical="center"/>
      <protection/>
    </xf>
    <xf numFmtId="0" fontId="3" fillId="0" borderId="46" xfId="22" applyFont="1" applyBorder="1" applyAlignment="1" applyProtection="1">
      <alignment horizontal="right" vertical="center"/>
      <protection/>
    </xf>
    <xf numFmtId="49" fontId="3" fillId="0" borderId="66" xfId="22" applyNumberFormat="1" applyFont="1" applyBorder="1" applyAlignment="1" applyProtection="1">
      <alignment horizontal="left" vertical="center" indent="1"/>
      <protection locked="0"/>
    </xf>
    <xf numFmtId="49" fontId="3" fillId="0" borderId="67" xfId="22" applyNumberFormat="1" applyFont="1" applyBorder="1" applyAlignment="1" applyProtection="1">
      <alignment horizontal="left" vertical="center" indent="1"/>
      <protection locked="0"/>
    </xf>
    <xf numFmtId="49" fontId="3" fillId="0" borderId="65" xfId="22" applyNumberFormat="1" applyFont="1" applyBorder="1" applyAlignment="1" applyProtection="1">
      <alignment horizontal="left" vertical="center" indent="1"/>
      <protection locked="0"/>
    </xf>
    <xf numFmtId="49" fontId="3" fillId="0" borderId="64" xfId="22" applyNumberFormat="1" applyFont="1" applyBorder="1" applyAlignment="1" applyProtection="1">
      <alignment horizontal="left" vertical="center" indent="1"/>
      <protection locked="0"/>
    </xf>
    <xf numFmtId="49" fontId="3" fillId="0" borderId="63" xfId="22" applyNumberFormat="1" applyFont="1" applyBorder="1" applyAlignment="1" applyProtection="1">
      <alignment horizontal="left" vertical="center" indent="1"/>
      <protection locked="0"/>
    </xf>
    <xf numFmtId="49" fontId="3" fillId="0" borderId="73" xfId="22" applyNumberFormat="1" applyFont="1" applyBorder="1" applyAlignment="1" applyProtection="1">
      <alignment horizontal="left" vertical="center" indent="1"/>
      <protection locked="0"/>
    </xf>
    <xf numFmtId="49" fontId="1" fillId="0" borderId="66" xfId="15" applyNumberFormat="1" applyFont="1" applyBorder="1" applyAlignment="1" applyProtection="1">
      <alignment horizontal="left" vertical="center" indent="1"/>
      <protection locked="0"/>
    </xf>
    <xf numFmtId="49" fontId="1" fillId="0" borderId="67" xfId="15" applyNumberFormat="1" applyBorder="1" applyAlignment="1" applyProtection="1">
      <alignment horizontal="left" vertical="center" indent="1"/>
      <protection locked="0"/>
    </xf>
    <xf numFmtId="49" fontId="1" fillId="0" borderId="65" xfId="15" applyNumberFormat="1" applyBorder="1" applyAlignment="1" applyProtection="1">
      <alignment horizontal="left" vertical="center" indent="1"/>
      <protection locked="0"/>
    </xf>
    <xf numFmtId="49" fontId="1" fillId="0" borderId="64" xfId="15" applyNumberFormat="1" applyBorder="1" applyAlignment="1" applyProtection="1">
      <alignment horizontal="left" vertical="center" indent="1"/>
      <protection locked="0"/>
    </xf>
    <xf numFmtId="49" fontId="1" fillId="0" borderId="63" xfId="15" applyNumberFormat="1" applyBorder="1" applyAlignment="1" applyProtection="1">
      <alignment horizontal="left" vertical="center" indent="1"/>
      <protection locked="0"/>
    </xf>
    <xf numFmtId="49" fontId="1" fillId="0" borderId="73" xfId="15" applyNumberFormat="1" applyBorder="1" applyAlignment="1" applyProtection="1">
      <alignment horizontal="left" vertical="center" indent="1"/>
      <protection locked="0"/>
    </xf>
    <xf numFmtId="0" fontId="3" fillId="0" borderId="0" xfId="22" applyFont="1" applyFill="1" applyBorder="1" applyAlignment="1" applyProtection="1">
      <alignment horizontal="right" vertical="center"/>
      <protection/>
    </xf>
    <xf numFmtId="0" fontId="3" fillId="0" borderId="46" xfId="22" applyFont="1" applyFill="1" applyBorder="1" applyAlignment="1" applyProtection="1">
      <alignment horizontal="right" vertical="center"/>
      <protection/>
    </xf>
    <xf numFmtId="3" fontId="7" fillId="0" borderId="66" xfId="22" applyNumberFormat="1" applyFont="1" applyBorder="1" applyAlignment="1" applyProtection="1">
      <alignment horizontal="right" vertical="center"/>
      <protection locked="0"/>
    </xf>
    <xf numFmtId="3" fontId="7" fillId="0" borderId="67" xfId="22" applyNumberFormat="1" applyFont="1" applyBorder="1" applyAlignment="1" applyProtection="1">
      <alignment horizontal="right" vertical="center"/>
      <protection locked="0"/>
    </xf>
    <xf numFmtId="3" fontId="7" fillId="0" borderId="65" xfId="22" applyNumberFormat="1" applyFont="1" applyBorder="1" applyAlignment="1" applyProtection="1">
      <alignment horizontal="right" vertical="center"/>
      <protection locked="0"/>
    </xf>
    <xf numFmtId="3" fontId="7" fillId="0" borderId="64" xfId="22" applyNumberFormat="1" applyFont="1" applyBorder="1" applyAlignment="1" applyProtection="1">
      <alignment horizontal="right" vertical="center"/>
      <protection locked="0"/>
    </xf>
    <xf numFmtId="3" fontId="7" fillId="0" borderId="63" xfId="22" applyNumberFormat="1" applyFont="1" applyBorder="1" applyAlignment="1" applyProtection="1">
      <alignment horizontal="right" vertical="center"/>
      <protection locked="0"/>
    </xf>
    <xf numFmtId="3" fontId="7" fillId="0" borderId="73" xfId="22" applyNumberFormat="1" applyFont="1" applyBorder="1" applyAlignment="1" applyProtection="1">
      <alignment horizontal="right" vertical="center"/>
      <protection locked="0"/>
    </xf>
    <xf numFmtId="0" fontId="3" fillId="0" borderId="0" xfId="22" applyFont="1" applyFill="1" applyBorder="1" applyAlignment="1">
      <alignment horizontal="center" vertical="top"/>
      <protection/>
    </xf>
    <xf numFmtId="0" fontId="49" fillId="7" borderId="76" xfId="22" applyFont="1" applyFill="1" applyBorder="1" applyAlignment="1">
      <alignment horizontal="center" vertical="center"/>
      <protection/>
    </xf>
    <xf numFmtId="0" fontId="49" fillId="7" borderId="6" xfId="22" applyFont="1" applyFill="1" applyBorder="1" applyAlignment="1">
      <alignment horizontal="center" vertical="center"/>
      <protection/>
    </xf>
    <xf numFmtId="0" fontId="49" fillId="7" borderId="1" xfId="22" applyFont="1" applyFill="1" applyBorder="1" applyAlignment="1">
      <alignment horizontal="center" vertical="center"/>
      <protection/>
    </xf>
    <xf numFmtId="0" fontId="49" fillId="7" borderId="77" xfId="22" applyFont="1" applyFill="1" applyBorder="1" applyAlignment="1">
      <alignment horizontal="center" vertical="center"/>
      <protection/>
    </xf>
    <xf numFmtId="0" fontId="49" fillId="7" borderId="78" xfId="22" applyFont="1" applyFill="1" applyBorder="1" applyAlignment="1">
      <alignment horizontal="center" vertical="center"/>
      <protection/>
    </xf>
    <xf numFmtId="49" fontId="3" fillId="0" borderId="0" xfId="22" applyNumberFormat="1" applyFont="1" applyFill="1" applyBorder="1" applyAlignment="1" applyProtection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76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3" fillId="0" borderId="5" xfId="22" applyFont="1" applyFill="1" applyBorder="1" applyAlignment="1">
      <alignment horizontal="center" vertical="center"/>
      <protection/>
    </xf>
    <xf numFmtId="49" fontId="3" fillId="0" borderId="79" xfId="22" applyNumberFormat="1" applyFont="1" applyBorder="1" applyAlignment="1" applyProtection="1">
      <alignment horizontal="left" vertical="top" wrapText="1"/>
      <protection locked="0"/>
    </xf>
    <xf numFmtId="0" fontId="0" fillId="0" borderId="80" xfId="0" applyBorder="1" applyAlignment="1" applyProtection="1">
      <alignment horizontal="left" vertical="top" wrapText="1"/>
      <protection locked="0"/>
    </xf>
    <xf numFmtId="0" fontId="0" fillId="0" borderId="81" xfId="0" applyBorder="1" applyAlignment="1" applyProtection="1">
      <alignment horizontal="left" vertical="top" wrapText="1"/>
      <protection locked="0"/>
    </xf>
    <xf numFmtId="0" fontId="0" fillId="0" borderId="8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83" xfId="0" applyBorder="1" applyAlignment="1" applyProtection="1">
      <alignment horizontal="left" vertical="top" wrapText="1"/>
      <protection locked="0"/>
    </xf>
    <xf numFmtId="0" fontId="0" fillId="0" borderId="84" xfId="0" applyBorder="1" applyAlignment="1" applyProtection="1">
      <alignment horizontal="left" vertical="top" wrapText="1"/>
      <protection locked="0"/>
    </xf>
    <xf numFmtId="0" fontId="0" fillId="0" borderId="85" xfId="0" applyBorder="1" applyAlignment="1" applyProtection="1">
      <alignment horizontal="left" vertical="top" wrapText="1"/>
      <protection locked="0"/>
    </xf>
    <xf numFmtId="0" fontId="0" fillId="0" borderId="86" xfId="0" applyBorder="1" applyAlignment="1" applyProtection="1">
      <alignment horizontal="left" vertical="top" wrapText="1"/>
      <protection locked="0"/>
    </xf>
    <xf numFmtId="0" fontId="3" fillId="0" borderId="0" xfId="22" applyFont="1" applyFill="1" applyBorder="1" applyAlignment="1">
      <alignment horizontal="center"/>
      <protection/>
    </xf>
    <xf numFmtId="0" fontId="3" fillId="0" borderId="56" xfId="22" applyFont="1" applyBorder="1" applyAlignment="1" applyProtection="1">
      <alignment horizontal="left" vertical="center" indent="1"/>
      <protection/>
    </xf>
    <xf numFmtId="0" fontId="3" fillId="0" borderId="0" xfId="22" applyFont="1" applyBorder="1" applyAlignment="1" applyProtection="1">
      <alignment horizontal="left" vertical="center" indent="1"/>
      <protection/>
    </xf>
    <xf numFmtId="206" fontId="6" fillId="0" borderId="0" xfId="22" applyNumberFormat="1" applyFont="1" applyFill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0" fillId="0" borderId="0" xfId="0" applyAlignment="1">
      <alignment/>
    </xf>
    <xf numFmtId="0" fontId="3" fillId="0" borderId="56" xfId="22" applyFont="1" applyBorder="1" applyAlignment="1">
      <alignment horizontal="center" vertical="center"/>
      <protection/>
    </xf>
    <xf numFmtId="49" fontId="7" fillId="0" borderId="66" xfId="22" applyNumberFormat="1" applyFont="1" applyBorder="1" applyAlignment="1" applyProtection="1">
      <alignment horizontal="center" vertical="center"/>
      <protection locked="0"/>
    </xf>
    <xf numFmtId="49" fontId="7" fillId="0" borderId="67" xfId="22" applyNumberFormat="1" applyFont="1" applyBorder="1" applyAlignment="1" applyProtection="1">
      <alignment horizontal="center" vertical="center"/>
      <protection locked="0"/>
    </xf>
    <xf numFmtId="49" fontId="7" fillId="0" borderId="65" xfId="22" applyNumberFormat="1" applyFont="1" applyBorder="1" applyAlignment="1" applyProtection="1">
      <alignment horizontal="center" vertical="center"/>
      <protection locked="0"/>
    </xf>
    <xf numFmtId="49" fontId="7" fillId="0" borderId="64" xfId="22" applyNumberFormat="1" applyFont="1" applyBorder="1" applyAlignment="1" applyProtection="1">
      <alignment horizontal="center" vertical="center"/>
      <protection locked="0"/>
    </xf>
    <xf numFmtId="49" fontId="7" fillId="0" borderId="63" xfId="22" applyNumberFormat="1" applyFont="1" applyBorder="1" applyAlignment="1" applyProtection="1">
      <alignment horizontal="center" vertical="center"/>
      <protection locked="0"/>
    </xf>
    <xf numFmtId="49" fontId="7" fillId="0" borderId="73" xfId="22" applyNumberFormat="1" applyFont="1" applyBorder="1" applyAlignment="1" applyProtection="1">
      <alignment horizontal="center" vertical="center"/>
      <protection locked="0"/>
    </xf>
    <xf numFmtId="0" fontId="3" fillId="0" borderId="0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>
      <alignment horizontal="center" vertical="center"/>
      <protection/>
    </xf>
    <xf numFmtId="0" fontId="10" fillId="0" borderId="4" xfId="22" applyFont="1" applyBorder="1" applyAlignment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0" xfId="0" applyBorder="1" applyAlignment="1" applyProtection="1">
      <alignment horizontal="left" vertical="center"/>
      <protection locked="0"/>
    </xf>
    <xf numFmtId="0" fontId="0" fillId="0" borderId="87" xfId="0" applyBorder="1" applyAlignment="1" applyProtection="1">
      <alignment horizontal="left" vertical="center"/>
      <protection locked="0"/>
    </xf>
    <xf numFmtId="0" fontId="0" fillId="0" borderId="84" xfId="0" applyBorder="1" applyAlignment="1" applyProtection="1">
      <alignment horizontal="left" vertical="center"/>
      <protection locked="0"/>
    </xf>
    <xf numFmtId="0" fontId="0" fillId="0" borderId="85" xfId="0" applyBorder="1" applyAlignment="1" applyProtection="1">
      <alignment horizontal="left" vertical="center"/>
      <protection locked="0"/>
    </xf>
    <xf numFmtId="0" fontId="0" fillId="0" borderId="88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indent="1"/>
    </xf>
    <xf numFmtId="0" fontId="0" fillId="0" borderId="83" xfId="0" applyBorder="1" applyAlignment="1">
      <alignment horizontal="left" indent="1"/>
    </xf>
    <xf numFmtId="0" fontId="0" fillId="0" borderId="56" xfId="0" applyBorder="1" applyAlignment="1">
      <alignment horizontal="left" indent="1"/>
    </xf>
    <xf numFmtId="49" fontId="7" fillId="0" borderId="67" xfId="0" applyNumberFormat="1" applyFont="1" applyBorder="1" applyAlignment="1" applyProtection="1">
      <alignment horizontal="left" vertical="center" indent="1"/>
      <protection locked="0"/>
    </xf>
    <xf numFmtId="49" fontId="7" fillId="0" borderId="65" xfId="0" applyNumberFormat="1" applyFont="1" applyBorder="1" applyAlignment="1" applyProtection="1">
      <alignment horizontal="left" vertical="center" indent="1"/>
      <protection locked="0"/>
    </xf>
    <xf numFmtId="49" fontId="7" fillId="0" borderId="64" xfId="0" applyNumberFormat="1" applyFont="1" applyBorder="1" applyAlignment="1" applyProtection="1">
      <alignment horizontal="left" vertical="center" indent="1"/>
      <protection locked="0"/>
    </xf>
    <xf numFmtId="49" fontId="7" fillId="0" borderId="63" xfId="0" applyNumberFormat="1" applyFont="1" applyBorder="1" applyAlignment="1" applyProtection="1">
      <alignment horizontal="left" vertical="center" indent="1"/>
      <protection locked="0"/>
    </xf>
    <xf numFmtId="49" fontId="7" fillId="0" borderId="73" xfId="0" applyNumberFormat="1" applyFont="1" applyBorder="1" applyAlignment="1" applyProtection="1">
      <alignment horizontal="left" vertical="center" indent="1"/>
      <protection locked="0"/>
    </xf>
    <xf numFmtId="0" fontId="29" fillId="0" borderId="0" xfId="15" applyFont="1" applyAlignment="1">
      <alignment horizontal="left" vertical="top" indent="9"/>
    </xf>
    <xf numFmtId="0" fontId="7" fillId="0" borderId="0" xfId="22" applyFont="1" applyAlignment="1">
      <alignment horizontal="left" vertical="top" indent="9"/>
      <protection/>
    </xf>
    <xf numFmtId="0" fontId="14" fillId="0" borderId="0" xfId="22" applyFont="1" applyBorder="1" applyAlignment="1">
      <alignment horizontal="right" vertical="center"/>
      <protection/>
    </xf>
    <xf numFmtId="0" fontId="7" fillId="0" borderId="0" xfId="22" applyFont="1" applyBorder="1" applyAlignment="1">
      <alignment horizontal="right"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12" fillId="0" borderId="89" xfId="22" applyFont="1" applyBorder="1" applyAlignment="1">
      <alignment horizontal="center"/>
      <protection/>
    </xf>
    <xf numFmtId="0" fontId="12" fillId="0" borderId="51" xfId="22" applyFont="1" applyBorder="1" applyAlignment="1">
      <alignment horizontal="center"/>
      <protection/>
    </xf>
    <xf numFmtId="0" fontId="12" fillId="0" borderId="90" xfId="22" applyFont="1" applyBorder="1" applyAlignment="1">
      <alignment horizontal="center"/>
      <protection/>
    </xf>
    <xf numFmtId="0" fontId="12" fillId="0" borderId="56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0" borderId="2" xfId="22" applyFont="1" applyBorder="1" applyAlignment="1">
      <alignment horizontal="center"/>
      <protection/>
    </xf>
    <xf numFmtId="0" fontId="19" fillId="0" borderId="7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50" fillId="0" borderId="56" xfId="15" applyFont="1" applyBorder="1" applyAlignment="1">
      <alignment horizontal="center" vertical="center"/>
    </xf>
    <xf numFmtId="0" fontId="3" fillId="0" borderId="2" xfId="22" applyFont="1" applyBorder="1" applyAlignment="1">
      <alignment horizontal="center" vertical="center"/>
      <protection/>
    </xf>
    <xf numFmtId="0" fontId="3" fillId="0" borderId="57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3" fillId="0" borderId="5" xfId="22" applyFont="1" applyBorder="1" applyAlignment="1">
      <alignment horizontal="center" vertical="center"/>
      <protection/>
    </xf>
    <xf numFmtId="0" fontId="31" fillId="0" borderId="66" xfId="22" applyNumberFormat="1" applyFont="1" applyFill="1" applyBorder="1" applyAlignment="1" applyProtection="1">
      <alignment horizontal="left" vertical="center" wrapText="1" indent="1"/>
      <protection/>
    </xf>
    <xf numFmtId="0" fontId="31" fillId="0" borderId="67" xfId="22" applyNumberFormat="1" applyFont="1" applyFill="1" applyBorder="1" applyAlignment="1" applyProtection="1">
      <alignment horizontal="left" vertical="center" indent="1"/>
      <protection/>
    </xf>
    <xf numFmtId="0" fontId="31" fillId="0" borderId="65" xfId="22" applyNumberFormat="1" applyFont="1" applyFill="1" applyBorder="1" applyAlignment="1" applyProtection="1">
      <alignment horizontal="left" vertical="center" indent="1"/>
      <protection/>
    </xf>
    <xf numFmtId="0" fontId="31" fillId="0" borderId="91" xfId="22" applyNumberFormat="1" applyFont="1" applyFill="1" applyBorder="1" applyAlignment="1" applyProtection="1">
      <alignment horizontal="left" vertical="center" indent="1"/>
      <protection/>
    </xf>
    <xf numFmtId="0" fontId="31" fillId="0" borderId="0" xfId="22" applyNumberFormat="1" applyFont="1" applyFill="1" applyBorder="1" applyAlignment="1" applyProtection="1">
      <alignment horizontal="left" vertical="center" indent="1"/>
      <protection/>
    </xf>
    <xf numFmtId="0" fontId="31" fillId="0" borderId="46" xfId="22" applyNumberFormat="1" applyFont="1" applyFill="1" applyBorder="1" applyAlignment="1" applyProtection="1">
      <alignment horizontal="left" vertical="center" indent="1"/>
      <protection/>
    </xf>
    <xf numFmtId="0" fontId="31" fillId="0" borderId="64" xfId="22" applyNumberFormat="1" applyFont="1" applyFill="1" applyBorder="1" applyAlignment="1" applyProtection="1">
      <alignment horizontal="left" vertical="center" indent="1"/>
      <protection/>
    </xf>
    <xf numFmtId="0" fontId="31" fillId="0" borderId="63" xfId="22" applyNumberFormat="1" applyFont="1" applyFill="1" applyBorder="1" applyAlignment="1" applyProtection="1">
      <alignment horizontal="left" vertical="center" indent="1"/>
      <protection/>
    </xf>
    <xf numFmtId="0" fontId="31" fillId="0" borderId="73" xfId="22" applyNumberFormat="1" applyFont="1" applyFill="1" applyBorder="1" applyAlignment="1" applyProtection="1">
      <alignment horizontal="left" vertical="center" indent="1"/>
      <protection/>
    </xf>
    <xf numFmtId="0" fontId="31" fillId="0" borderId="66" xfId="22" applyNumberFormat="1" applyFont="1" applyFill="1" applyBorder="1" applyAlignment="1" applyProtection="1">
      <alignment horizontal="center" vertical="center"/>
      <protection/>
    </xf>
    <xf numFmtId="0" fontId="31" fillId="0" borderId="67" xfId="22" applyNumberFormat="1" applyFont="1" applyFill="1" applyBorder="1" applyAlignment="1" applyProtection="1">
      <alignment horizontal="center" vertical="center"/>
      <protection/>
    </xf>
    <xf numFmtId="0" fontId="31" fillId="0" borderId="65" xfId="22" applyNumberFormat="1" applyFont="1" applyFill="1" applyBorder="1" applyAlignment="1" applyProtection="1">
      <alignment horizontal="center" vertical="center"/>
      <protection/>
    </xf>
    <xf numFmtId="0" fontId="31" fillId="0" borderId="91" xfId="22" applyNumberFormat="1" applyFont="1" applyFill="1" applyBorder="1" applyAlignment="1" applyProtection="1">
      <alignment horizontal="center" vertical="center"/>
      <protection/>
    </xf>
    <xf numFmtId="0" fontId="31" fillId="0" borderId="0" xfId="22" applyNumberFormat="1" applyFont="1" applyFill="1" applyBorder="1" applyAlignment="1" applyProtection="1">
      <alignment horizontal="center" vertical="center"/>
      <protection/>
    </xf>
    <xf numFmtId="0" fontId="31" fillId="0" borderId="46" xfId="22" applyNumberFormat="1" applyFont="1" applyFill="1" applyBorder="1" applyAlignment="1" applyProtection="1">
      <alignment horizontal="center" vertical="center"/>
      <protection/>
    </xf>
    <xf numFmtId="0" fontId="31" fillId="0" borderId="64" xfId="22" applyNumberFormat="1" applyFont="1" applyFill="1" applyBorder="1" applyAlignment="1" applyProtection="1">
      <alignment horizontal="center" vertical="center"/>
      <protection/>
    </xf>
    <xf numFmtId="0" fontId="31" fillId="0" borderId="63" xfId="22" applyNumberFormat="1" applyFont="1" applyFill="1" applyBorder="1" applyAlignment="1" applyProtection="1">
      <alignment horizontal="center" vertical="center"/>
      <protection/>
    </xf>
    <xf numFmtId="0" fontId="31" fillId="0" borderId="73" xfId="22" applyNumberFormat="1" applyFont="1" applyFill="1" applyBorder="1" applyAlignment="1" applyProtection="1">
      <alignment horizontal="center" vertical="center"/>
      <protection/>
    </xf>
    <xf numFmtId="0" fontId="53" fillId="9" borderId="66" xfId="22" applyNumberFormat="1" applyFont="1" applyFill="1" applyBorder="1" applyAlignment="1" applyProtection="1">
      <alignment horizontal="center" vertical="center"/>
      <protection/>
    </xf>
    <xf numFmtId="0" fontId="53" fillId="9" borderId="67" xfId="22" applyNumberFormat="1" applyFont="1" applyFill="1" applyBorder="1" applyAlignment="1" applyProtection="1">
      <alignment horizontal="center" vertical="center"/>
      <protection/>
    </xf>
    <xf numFmtId="0" fontId="53" fillId="9" borderId="65" xfId="22" applyNumberFormat="1" applyFont="1" applyFill="1" applyBorder="1" applyAlignment="1" applyProtection="1">
      <alignment horizontal="center" vertical="center"/>
      <protection/>
    </xf>
    <xf numFmtId="0" fontId="53" fillId="9" borderId="91" xfId="22" applyNumberFormat="1" applyFont="1" applyFill="1" applyBorder="1" applyAlignment="1" applyProtection="1">
      <alignment horizontal="center" vertical="center"/>
      <protection/>
    </xf>
    <xf numFmtId="0" fontId="53" fillId="9" borderId="0" xfId="22" applyNumberFormat="1" applyFont="1" applyFill="1" applyBorder="1" applyAlignment="1" applyProtection="1">
      <alignment horizontal="center" vertical="center"/>
      <protection/>
    </xf>
    <xf numFmtId="0" fontId="53" fillId="9" borderId="46" xfId="22" applyNumberFormat="1" applyFont="1" applyFill="1" applyBorder="1" applyAlignment="1" applyProtection="1">
      <alignment horizontal="center" vertical="center"/>
      <protection/>
    </xf>
    <xf numFmtId="0" fontId="53" fillId="5" borderId="66" xfId="22" applyNumberFormat="1" applyFont="1" applyFill="1" applyBorder="1" applyAlignment="1" applyProtection="1">
      <alignment horizontal="center" vertical="center"/>
      <protection/>
    </xf>
    <xf numFmtId="0" fontId="53" fillId="5" borderId="67" xfId="22" applyNumberFormat="1" applyFont="1" applyFill="1" applyBorder="1" applyAlignment="1" applyProtection="1">
      <alignment horizontal="center" vertical="center"/>
      <protection/>
    </xf>
    <xf numFmtId="0" fontId="53" fillId="5" borderId="65" xfId="22" applyNumberFormat="1" applyFont="1" applyFill="1" applyBorder="1" applyAlignment="1" applyProtection="1">
      <alignment horizontal="center" vertical="center"/>
      <protection/>
    </xf>
    <xf numFmtId="0" fontId="53" fillId="5" borderId="91" xfId="22" applyNumberFormat="1" applyFont="1" applyFill="1" applyBorder="1" applyAlignment="1" applyProtection="1">
      <alignment horizontal="center" vertical="center"/>
      <protection/>
    </xf>
    <xf numFmtId="0" fontId="53" fillId="5" borderId="0" xfId="22" applyNumberFormat="1" applyFont="1" applyFill="1" applyBorder="1" applyAlignment="1" applyProtection="1">
      <alignment horizontal="center" vertical="center"/>
      <protection/>
    </xf>
    <xf numFmtId="0" fontId="53" fillId="5" borderId="46" xfId="2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 indent="1"/>
    </xf>
    <xf numFmtId="49" fontId="7" fillId="0" borderId="6" xfId="22" applyNumberFormat="1" applyFont="1" applyFill="1" applyBorder="1" applyAlignment="1">
      <alignment horizontal="center" vertical="center"/>
      <protection/>
    </xf>
    <xf numFmtId="49" fontId="7" fillId="0" borderId="55" xfId="22" applyNumberFormat="1" applyFont="1" applyFill="1" applyBorder="1" applyAlignment="1">
      <alignment horizontal="center" vertical="center"/>
      <protection/>
    </xf>
    <xf numFmtId="49" fontId="7" fillId="0" borderId="4" xfId="22" applyNumberFormat="1" applyFont="1" applyFill="1" applyBorder="1" applyAlignment="1">
      <alignment horizontal="center" vertical="center"/>
      <protection/>
    </xf>
    <xf numFmtId="49" fontId="7" fillId="0" borderId="54" xfId="22" applyNumberFormat="1" applyFont="1" applyFill="1" applyBorder="1" applyAlignment="1">
      <alignment horizontal="center" vertical="center"/>
      <protection/>
    </xf>
    <xf numFmtId="0" fontId="3" fillId="7" borderId="76" xfId="22" applyFont="1" applyFill="1" applyBorder="1" applyAlignment="1">
      <alignment horizontal="center" vertical="center" wrapText="1"/>
      <protection/>
    </xf>
    <xf numFmtId="0" fontId="3" fillId="7" borderId="6" xfId="22" applyFont="1" applyFill="1" applyBorder="1" applyAlignment="1">
      <alignment horizontal="center" vertical="center"/>
      <protection/>
    </xf>
    <xf numFmtId="0" fontId="3" fillId="7" borderId="1" xfId="22" applyFont="1" applyFill="1" applyBorder="1" applyAlignment="1">
      <alignment horizontal="center" vertical="center"/>
      <protection/>
    </xf>
    <xf numFmtId="0" fontId="3" fillId="7" borderId="7" xfId="22" applyFont="1" applyFill="1" applyBorder="1" applyAlignment="1">
      <alignment horizontal="center" vertical="center"/>
      <protection/>
    </xf>
    <xf numFmtId="0" fontId="3" fillId="7" borderId="0" xfId="22" applyFont="1" applyFill="1" applyBorder="1" applyAlignment="1">
      <alignment horizontal="center" vertical="center"/>
      <protection/>
    </xf>
    <xf numFmtId="0" fontId="3" fillId="7" borderId="2" xfId="22" applyFont="1" applyFill="1" applyBorder="1" applyAlignment="1">
      <alignment horizontal="center" vertical="center"/>
      <protection/>
    </xf>
    <xf numFmtId="49" fontId="10" fillId="0" borderId="92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93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94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72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95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96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97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98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99" xfId="22" applyNumberFormat="1" applyFont="1" applyFill="1" applyBorder="1" applyAlignment="1" applyProtection="1">
      <alignment horizontal="left" vertical="center" wrapText="1"/>
      <protection locked="0"/>
    </xf>
    <xf numFmtId="49" fontId="12" fillId="11" borderId="66" xfId="22" applyNumberFormat="1" applyFont="1" applyFill="1" applyBorder="1" applyAlignment="1" applyProtection="1">
      <alignment horizontal="center" vertical="center"/>
      <protection locked="0"/>
    </xf>
    <xf numFmtId="49" fontId="12" fillId="11" borderId="67" xfId="22" applyNumberFormat="1" applyFont="1" applyFill="1" applyBorder="1" applyAlignment="1" applyProtection="1">
      <alignment horizontal="center" vertical="center"/>
      <protection locked="0"/>
    </xf>
    <xf numFmtId="49" fontId="12" fillId="11" borderId="65" xfId="22" applyNumberFormat="1" applyFont="1" applyFill="1" applyBorder="1" applyAlignment="1" applyProtection="1">
      <alignment horizontal="center" vertical="center"/>
      <protection locked="0"/>
    </xf>
    <xf numFmtId="49" fontId="12" fillId="11" borderId="91" xfId="22" applyNumberFormat="1" applyFont="1" applyFill="1" applyBorder="1" applyAlignment="1" applyProtection="1">
      <alignment horizontal="center" vertical="center"/>
      <protection locked="0"/>
    </xf>
    <xf numFmtId="49" fontId="12" fillId="11" borderId="0" xfId="22" applyNumberFormat="1" applyFont="1" applyFill="1" applyBorder="1" applyAlignment="1" applyProtection="1">
      <alignment horizontal="center" vertical="center"/>
      <protection locked="0"/>
    </xf>
    <xf numFmtId="49" fontId="12" fillId="11" borderId="46" xfId="22" applyNumberFormat="1" applyFont="1" applyFill="1" applyBorder="1" applyAlignment="1" applyProtection="1">
      <alignment horizontal="center" vertical="center"/>
      <protection locked="0"/>
    </xf>
    <xf numFmtId="49" fontId="12" fillId="11" borderId="64" xfId="22" applyNumberFormat="1" applyFont="1" applyFill="1" applyBorder="1" applyAlignment="1" applyProtection="1">
      <alignment horizontal="center" vertical="center"/>
      <protection locked="0"/>
    </xf>
    <xf numFmtId="49" fontId="12" fillId="11" borderId="63" xfId="22" applyNumberFormat="1" applyFont="1" applyFill="1" applyBorder="1" applyAlignment="1" applyProtection="1">
      <alignment horizontal="center" vertical="center"/>
      <protection locked="0"/>
    </xf>
    <xf numFmtId="49" fontId="12" fillId="11" borderId="73" xfId="22" applyNumberFormat="1" applyFont="1" applyFill="1" applyBorder="1" applyAlignment="1" applyProtection="1">
      <alignment horizontal="center" vertical="center"/>
      <protection locked="0"/>
    </xf>
    <xf numFmtId="49" fontId="12" fillId="0" borderId="67" xfId="22" applyNumberFormat="1" applyFont="1" applyFill="1" applyBorder="1" applyAlignment="1" applyProtection="1">
      <alignment horizontal="center" vertical="center"/>
      <protection/>
    </xf>
    <xf numFmtId="49" fontId="12" fillId="0" borderId="0" xfId="22" applyNumberFormat="1" applyFont="1" applyFill="1" applyBorder="1" applyAlignment="1" applyProtection="1">
      <alignment horizontal="center" vertical="center"/>
      <protection/>
    </xf>
    <xf numFmtId="49" fontId="12" fillId="0" borderId="63" xfId="22" applyNumberFormat="1" applyFont="1" applyFill="1" applyBorder="1" applyAlignment="1" applyProtection="1">
      <alignment horizontal="center" vertical="center"/>
      <protection/>
    </xf>
    <xf numFmtId="0" fontId="11" fillId="0" borderId="56" xfId="22" applyFont="1" applyFill="1" applyBorder="1" applyAlignment="1" applyProtection="1">
      <alignment horizontal="center" vertical="center"/>
      <protection/>
    </xf>
    <xf numFmtId="0" fontId="11" fillId="0" borderId="0" xfId="22" applyFont="1" applyFill="1" applyBorder="1" applyAlignment="1" applyProtection="1">
      <alignment horizontal="center" vertical="center"/>
      <protection/>
    </xf>
    <xf numFmtId="0" fontId="9" fillId="0" borderId="6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63" xfId="22" applyFont="1" applyBorder="1" applyAlignment="1">
      <alignment horizontal="center" vertical="center"/>
      <protection/>
    </xf>
    <xf numFmtId="49" fontId="12" fillId="0" borderId="66" xfId="22" applyNumberFormat="1" applyFont="1" applyFill="1" applyBorder="1" applyAlignment="1" applyProtection="1">
      <alignment horizontal="right" vertical="center"/>
      <protection/>
    </xf>
    <xf numFmtId="49" fontId="12" fillId="0" borderId="67" xfId="22" applyNumberFormat="1" applyFont="1" applyFill="1" applyBorder="1" applyAlignment="1" applyProtection="1">
      <alignment horizontal="right" vertical="center"/>
      <protection/>
    </xf>
    <xf numFmtId="49" fontId="12" fillId="0" borderId="91" xfId="22" applyNumberFormat="1" applyFont="1" applyFill="1" applyBorder="1" applyAlignment="1" applyProtection="1">
      <alignment horizontal="right" vertical="center"/>
      <protection/>
    </xf>
    <xf numFmtId="49" fontId="12" fillId="0" borderId="0" xfId="22" applyNumberFormat="1" applyFont="1" applyFill="1" applyBorder="1" applyAlignment="1" applyProtection="1">
      <alignment horizontal="right" vertical="center"/>
      <protection/>
    </xf>
    <xf numFmtId="49" fontId="12" fillId="0" borderId="64" xfId="22" applyNumberFormat="1" applyFont="1" applyFill="1" applyBorder="1" applyAlignment="1" applyProtection="1">
      <alignment horizontal="right" vertical="center"/>
      <protection/>
    </xf>
    <xf numFmtId="49" fontId="12" fillId="0" borderId="63" xfId="22" applyNumberFormat="1" applyFont="1" applyFill="1" applyBorder="1" applyAlignment="1" applyProtection="1">
      <alignment horizontal="right" vertical="center"/>
      <protection/>
    </xf>
    <xf numFmtId="49" fontId="12" fillId="0" borderId="67" xfId="22" applyNumberFormat="1" applyFont="1" applyFill="1" applyBorder="1" applyAlignment="1" applyProtection="1">
      <alignment horizontal="center" vertical="center"/>
      <protection locked="0"/>
    </xf>
    <xf numFmtId="49" fontId="12" fillId="0" borderId="65" xfId="22" applyNumberFormat="1" applyFont="1" applyFill="1" applyBorder="1" applyAlignment="1" applyProtection="1">
      <alignment horizontal="center" vertical="center"/>
      <protection locked="0"/>
    </xf>
    <xf numFmtId="49" fontId="12" fillId="0" borderId="0" xfId="22" applyNumberFormat="1" applyFont="1" applyFill="1" applyBorder="1" applyAlignment="1" applyProtection="1">
      <alignment horizontal="center" vertical="center"/>
      <protection locked="0"/>
    </xf>
    <xf numFmtId="49" fontId="12" fillId="0" borderId="46" xfId="22" applyNumberFormat="1" applyFont="1" applyFill="1" applyBorder="1" applyAlignment="1" applyProtection="1">
      <alignment horizontal="center" vertical="center"/>
      <protection locked="0"/>
    </xf>
    <xf numFmtId="49" fontId="12" fillId="0" borderId="63" xfId="22" applyNumberFormat="1" applyFont="1" applyFill="1" applyBorder="1" applyAlignment="1" applyProtection="1">
      <alignment horizontal="center" vertical="center"/>
      <protection locked="0"/>
    </xf>
    <xf numFmtId="49" fontId="12" fillId="0" borderId="73" xfId="22" applyNumberFormat="1" applyFont="1" applyFill="1" applyBorder="1" applyAlignment="1" applyProtection="1">
      <alignment horizontal="center" vertical="center"/>
      <protection locked="0"/>
    </xf>
    <xf numFmtId="0" fontId="34" fillId="12" borderId="58" xfId="0" applyFont="1" applyFill="1" applyBorder="1" applyAlignment="1">
      <alignment horizontal="center" vertical="center"/>
    </xf>
    <xf numFmtId="0" fontId="34" fillId="12" borderId="6" xfId="0" applyFont="1" applyFill="1" applyBorder="1" applyAlignment="1">
      <alignment horizontal="center" vertical="center"/>
    </xf>
    <xf numFmtId="0" fontId="34" fillId="12" borderId="55" xfId="0" applyFont="1" applyFill="1" applyBorder="1" applyAlignment="1">
      <alignment horizontal="center" vertical="center"/>
    </xf>
    <xf numFmtId="0" fontId="34" fillId="12" borderId="57" xfId="0" applyFont="1" applyFill="1" applyBorder="1" applyAlignment="1">
      <alignment horizontal="center" vertical="center"/>
    </xf>
    <xf numFmtId="0" fontId="34" fillId="12" borderId="4" xfId="0" applyFont="1" applyFill="1" applyBorder="1" applyAlignment="1">
      <alignment horizontal="center" vertical="center"/>
    </xf>
    <xf numFmtId="0" fontId="34" fillId="12" borderId="54" xfId="0" applyFont="1" applyFill="1" applyBorder="1" applyAlignment="1">
      <alignment horizontal="center" vertical="center"/>
    </xf>
    <xf numFmtId="0" fontId="9" fillId="7" borderId="100" xfId="22" applyFont="1" applyFill="1" applyBorder="1" applyAlignment="1" applyProtection="1">
      <alignment horizontal="center" vertical="center"/>
      <protection locked="0"/>
    </xf>
    <xf numFmtId="0" fontId="9" fillId="7" borderId="101" xfId="22" applyFont="1" applyFill="1" applyBorder="1" applyAlignment="1" applyProtection="1">
      <alignment horizontal="center" vertical="center"/>
      <protection locked="0"/>
    </xf>
    <xf numFmtId="0" fontId="9" fillId="7" borderId="102" xfId="22" applyFont="1" applyFill="1" applyBorder="1" applyAlignment="1" applyProtection="1">
      <alignment horizontal="center" vertical="center"/>
      <protection locked="0"/>
    </xf>
    <xf numFmtId="0" fontId="9" fillId="7" borderId="103" xfId="22" applyFont="1" applyFill="1" applyBorder="1" applyAlignment="1" applyProtection="1">
      <alignment horizontal="center" vertical="center"/>
      <protection locked="0"/>
    </xf>
    <xf numFmtId="0" fontId="9" fillId="7" borderId="0" xfId="22" applyFont="1" applyFill="1" applyBorder="1" applyAlignment="1" applyProtection="1">
      <alignment horizontal="center" vertical="center"/>
      <protection locked="0"/>
    </xf>
    <xf numFmtId="0" fontId="9" fillId="7" borderId="72" xfId="22" applyFont="1" applyFill="1" applyBorder="1" applyAlignment="1" applyProtection="1">
      <alignment horizontal="center" vertical="center"/>
      <protection locked="0"/>
    </xf>
    <xf numFmtId="0" fontId="9" fillId="7" borderId="104" xfId="22" applyFont="1" applyFill="1" applyBorder="1" applyAlignment="1" applyProtection="1">
      <alignment horizontal="center" vertical="center"/>
      <protection locked="0"/>
    </xf>
    <xf numFmtId="0" fontId="9" fillId="7" borderId="105" xfId="22" applyFont="1" applyFill="1" applyBorder="1" applyAlignment="1" applyProtection="1">
      <alignment horizontal="center" vertical="center"/>
      <protection locked="0"/>
    </xf>
    <xf numFmtId="0" fontId="9" fillId="7" borderId="97" xfId="22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106" xfId="22" applyFont="1" applyFill="1" applyBorder="1" applyAlignment="1" applyProtection="1">
      <alignment horizontal="center"/>
      <protection/>
    </xf>
    <xf numFmtId="0" fontId="14" fillId="0" borderId="107" xfId="22" applyFont="1" applyFill="1" applyBorder="1" applyAlignment="1" applyProtection="1">
      <alignment horizontal="center"/>
      <protection/>
    </xf>
    <xf numFmtId="0" fontId="14" fillId="0" borderId="108" xfId="22" applyFont="1" applyFill="1" applyBorder="1" applyAlignment="1" applyProtection="1">
      <alignment horizontal="center"/>
      <protection/>
    </xf>
    <xf numFmtId="0" fontId="13" fillId="0" borderId="0" xfId="22" applyFont="1" applyBorder="1" applyAlignment="1">
      <alignment horizontal="center" vertical="center" wrapText="1"/>
      <protection/>
    </xf>
    <xf numFmtId="0" fontId="13" fillId="0" borderId="53" xfId="22" applyFont="1" applyBorder="1" applyAlignment="1">
      <alignment horizontal="center" vertical="center" wrapText="1"/>
      <protection/>
    </xf>
    <xf numFmtId="189" fontId="11" fillId="0" borderId="109" xfId="22" applyNumberFormat="1" applyFont="1" applyFill="1" applyBorder="1" applyAlignment="1" applyProtection="1">
      <alignment horizontal="center" vertical="center"/>
      <protection locked="0"/>
    </xf>
    <xf numFmtId="189" fontId="11" fillId="0" borderId="110" xfId="22" applyNumberFormat="1" applyFont="1" applyFill="1" applyBorder="1" applyAlignment="1" applyProtection="1">
      <alignment horizontal="center" vertical="center"/>
      <protection locked="0"/>
    </xf>
    <xf numFmtId="189" fontId="11" fillId="0" borderId="106" xfId="22" applyNumberFormat="1" applyFont="1" applyFill="1" applyBorder="1" applyAlignment="1" applyProtection="1">
      <alignment horizontal="center" vertical="center"/>
      <protection locked="0"/>
    </xf>
    <xf numFmtId="189" fontId="11" fillId="0" borderId="107" xfId="22" applyNumberFormat="1" applyFont="1" applyFill="1" applyBorder="1" applyAlignment="1" applyProtection="1">
      <alignment horizontal="center" vertical="center"/>
      <protection locked="0"/>
    </xf>
    <xf numFmtId="189" fontId="11" fillId="0" borderId="111" xfId="22" applyNumberFormat="1" applyFont="1" applyFill="1" applyBorder="1" applyAlignment="1" applyProtection="1">
      <alignment horizontal="center" vertical="center"/>
      <protection locked="0"/>
    </xf>
    <xf numFmtId="189" fontId="11" fillId="0" borderId="112" xfId="22" applyNumberFormat="1" applyFont="1" applyFill="1" applyBorder="1" applyAlignment="1" applyProtection="1">
      <alignment horizontal="center" vertical="center"/>
      <protection locked="0"/>
    </xf>
    <xf numFmtId="0" fontId="7" fillId="0" borderId="66" xfId="22" applyFont="1" applyBorder="1" applyAlignment="1">
      <alignment horizontal="center" vertical="center"/>
      <protection/>
    </xf>
    <xf numFmtId="0" fontId="7" fillId="0" borderId="67" xfId="22" applyFont="1" applyBorder="1" applyAlignment="1">
      <alignment horizontal="center" vertical="center"/>
      <protection/>
    </xf>
    <xf numFmtId="0" fontId="7" fillId="0" borderId="65" xfId="22" applyFont="1" applyBorder="1" applyAlignment="1">
      <alignment horizontal="center" vertical="center"/>
      <protection/>
    </xf>
    <xf numFmtId="0" fontId="7" fillId="0" borderId="64" xfId="22" applyFont="1" applyBorder="1" applyAlignment="1">
      <alignment horizontal="center" vertical="center"/>
      <protection/>
    </xf>
    <xf numFmtId="0" fontId="7" fillId="0" borderId="63" xfId="22" applyFont="1" applyBorder="1" applyAlignment="1">
      <alignment horizontal="center" vertical="center"/>
      <protection/>
    </xf>
    <xf numFmtId="0" fontId="7" fillId="0" borderId="73" xfId="22" applyFont="1" applyBorder="1" applyAlignment="1">
      <alignment horizontal="center" vertical="center"/>
      <protection/>
    </xf>
    <xf numFmtId="0" fontId="49" fillId="7" borderId="113" xfId="22" applyFont="1" applyFill="1" applyBorder="1" applyAlignment="1">
      <alignment horizontal="center" vertical="center"/>
      <protection/>
    </xf>
    <xf numFmtId="0" fontId="49" fillId="7" borderId="114" xfId="22" applyFont="1" applyFill="1" applyBorder="1" applyAlignment="1">
      <alignment horizontal="center" vertical="center"/>
      <protection/>
    </xf>
    <xf numFmtId="0" fontId="49" fillId="7" borderId="115" xfId="22" applyFont="1" applyFill="1" applyBorder="1" applyAlignment="1">
      <alignment horizontal="center" vertical="center"/>
      <protection/>
    </xf>
    <xf numFmtId="0" fontId="49" fillId="7" borderId="3" xfId="22" applyFont="1" applyFill="1" applyBorder="1" applyAlignment="1">
      <alignment horizontal="center" vertical="center"/>
      <protection/>
    </xf>
    <xf numFmtId="0" fontId="49" fillId="7" borderId="4" xfId="22" applyFont="1" applyFill="1" applyBorder="1" applyAlignment="1">
      <alignment horizontal="center" vertical="center"/>
      <protection/>
    </xf>
    <xf numFmtId="0" fontId="49" fillId="7" borderId="5" xfId="22" applyFont="1" applyFill="1" applyBorder="1" applyAlignment="1">
      <alignment horizontal="center" vertical="center"/>
      <protection/>
    </xf>
    <xf numFmtId="0" fontId="49" fillId="7" borderId="116" xfId="22" applyFont="1" applyFill="1" applyBorder="1" applyAlignment="1">
      <alignment horizontal="center" vertical="center"/>
      <protection/>
    </xf>
    <xf numFmtId="0" fontId="49" fillId="7" borderId="117" xfId="22" applyFont="1" applyFill="1" applyBorder="1" applyAlignment="1">
      <alignment horizontal="center" vertical="center"/>
      <protection/>
    </xf>
    <xf numFmtId="0" fontId="49" fillId="7" borderId="118" xfId="22" applyFont="1" applyFill="1" applyBorder="1" applyAlignment="1">
      <alignment horizontal="center" vertical="center"/>
      <protection/>
    </xf>
    <xf numFmtId="0" fontId="49" fillId="7" borderId="119" xfId="22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center"/>
    </xf>
    <xf numFmtId="0" fontId="3" fillId="0" borderId="7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2" xfId="22" applyFont="1" applyFill="1" applyBorder="1" applyAlignment="1">
      <alignment horizontal="center" vertical="center"/>
      <protection/>
    </xf>
    <xf numFmtId="49" fontId="3" fillId="2" borderId="10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1" xfId="0" applyBorder="1" applyAlignment="1" applyProtection="1">
      <alignment horizontal="left" vertical="center" wrapText="1"/>
      <protection locked="0"/>
    </xf>
    <xf numFmtId="0" fontId="0" fillId="0" borderId="102" xfId="0" applyBorder="1" applyAlignment="1" applyProtection="1">
      <alignment horizontal="left" vertical="center" wrapText="1"/>
      <protection locked="0"/>
    </xf>
    <xf numFmtId="0" fontId="0" fillId="0" borderId="10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104" xfId="0" applyBorder="1" applyAlignment="1" applyProtection="1">
      <alignment horizontal="left" vertical="center" wrapText="1"/>
      <protection locked="0"/>
    </xf>
    <xf numFmtId="0" fontId="0" fillId="0" borderId="105" xfId="0" applyBorder="1" applyAlignment="1" applyProtection="1">
      <alignment horizontal="left" vertical="center" wrapText="1"/>
      <protection locked="0"/>
    </xf>
    <xf numFmtId="0" fontId="0" fillId="0" borderId="97" xfId="0" applyBorder="1" applyAlignment="1" applyProtection="1">
      <alignment horizontal="left" vertical="center" wrapText="1"/>
      <protection locked="0"/>
    </xf>
    <xf numFmtId="189" fontId="11" fillId="0" borderId="120" xfId="22" applyNumberFormat="1" applyFont="1" applyBorder="1" applyAlignment="1" applyProtection="1">
      <alignment horizontal="center" vertical="center"/>
      <protection locked="0"/>
    </xf>
    <xf numFmtId="189" fontId="11" fillId="0" borderId="109" xfId="22" applyNumberFormat="1" applyFont="1" applyBorder="1" applyAlignment="1" applyProtection="1">
      <alignment horizontal="center" vertical="center"/>
      <protection locked="0"/>
    </xf>
    <xf numFmtId="189" fontId="11" fillId="0" borderId="108" xfId="22" applyNumberFormat="1" applyFont="1" applyBorder="1" applyAlignment="1" applyProtection="1">
      <alignment horizontal="center" vertical="center"/>
      <protection locked="0"/>
    </xf>
    <xf numFmtId="189" fontId="11" fillId="0" borderId="106" xfId="22" applyNumberFormat="1" applyFont="1" applyBorder="1" applyAlignment="1" applyProtection="1">
      <alignment horizontal="center" vertical="center"/>
      <protection locked="0"/>
    </xf>
    <xf numFmtId="189" fontId="11" fillId="0" borderId="121" xfId="22" applyNumberFormat="1" applyFont="1" applyBorder="1" applyAlignment="1" applyProtection="1">
      <alignment horizontal="center" vertical="center"/>
      <protection locked="0"/>
    </xf>
    <xf numFmtId="189" fontId="11" fillId="0" borderId="111" xfId="22" applyNumberFormat="1" applyFont="1" applyBorder="1" applyAlignment="1" applyProtection="1">
      <alignment horizontal="center" vertical="center"/>
      <protection locked="0"/>
    </xf>
    <xf numFmtId="0" fontId="3" fillId="0" borderId="122" xfId="22" applyFont="1" applyFill="1" applyBorder="1" applyAlignment="1">
      <alignment horizontal="center" vertical="center"/>
      <protection/>
    </xf>
    <xf numFmtId="0" fontId="3" fillId="0" borderId="123" xfId="22" applyFont="1" applyFill="1" applyBorder="1" applyAlignment="1">
      <alignment horizontal="center" vertical="center"/>
      <protection/>
    </xf>
    <xf numFmtId="0" fontId="3" fillId="0" borderId="118" xfId="22" applyFont="1" applyFill="1" applyBorder="1" applyAlignment="1">
      <alignment horizontal="center" vertical="center"/>
      <protection/>
    </xf>
    <xf numFmtId="0" fontId="3" fillId="0" borderId="119" xfId="22" applyFont="1" applyFill="1" applyBorder="1" applyAlignment="1">
      <alignment horizontal="center" vertical="center"/>
      <protection/>
    </xf>
    <xf numFmtId="206" fontId="6" fillId="0" borderId="0" xfId="22" applyNumberFormat="1" applyFont="1" applyFill="1" applyBorder="1" applyAlignment="1" applyProtection="1">
      <alignment horizontal="center" vertical="center"/>
      <protection/>
    </xf>
    <xf numFmtId="0" fontId="49" fillId="7" borderId="124" xfId="22" applyFont="1" applyFill="1" applyBorder="1" applyAlignment="1">
      <alignment horizontal="center" vertical="center"/>
      <protection/>
    </xf>
    <xf numFmtId="0" fontId="49" fillId="7" borderId="125" xfId="22" applyFont="1" applyFill="1" applyBorder="1" applyAlignment="1">
      <alignment horizontal="center" vertical="center"/>
      <protection/>
    </xf>
    <xf numFmtId="0" fontId="49" fillId="7" borderId="7" xfId="22" applyFont="1" applyFill="1" applyBorder="1" applyAlignment="1">
      <alignment horizontal="center" vertical="center"/>
      <protection/>
    </xf>
    <xf numFmtId="0" fontId="49" fillId="7" borderId="0" xfId="22" applyFont="1" applyFill="1" applyBorder="1" applyAlignment="1">
      <alignment horizontal="center" vertical="center"/>
      <protection/>
    </xf>
    <xf numFmtId="0" fontId="49" fillId="7" borderId="2" xfId="22" applyFont="1" applyFill="1" applyBorder="1" applyAlignment="1">
      <alignment horizontal="center" vertical="center"/>
      <protection/>
    </xf>
    <xf numFmtId="49" fontId="3" fillId="0" borderId="0" xfId="22" applyNumberFormat="1" applyFont="1" applyFill="1" applyBorder="1" applyAlignment="1" applyProtection="1">
      <alignment horizontal="right" vertical="center"/>
      <protection/>
    </xf>
    <xf numFmtId="0" fontId="3" fillId="7" borderId="113" xfId="22" applyFont="1" applyFill="1" applyBorder="1" applyAlignment="1">
      <alignment horizontal="center" vertical="center" wrapText="1"/>
      <protection/>
    </xf>
    <xf numFmtId="0" fontId="3" fillId="7" borderId="114" xfId="22" applyFont="1" applyFill="1" applyBorder="1" applyAlignment="1">
      <alignment horizontal="center" vertical="center"/>
      <protection/>
    </xf>
    <xf numFmtId="0" fontId="3" fillId="7" borderId="115" xfId="22" applyFont="1" applyFill="1" applyBorder="1" applyAlignment="1">
      <alignment horizontal="center" vertical="center"/>
      <protection/>
    </xf>
    <xf numFmtId="0" fontId="3" fillId="7" borderId="126" xfId="22" applyFont="1" applyFill="1" applyBorder="1" applyAlignment="1">
      <alignment horizontal="center" vertical="center"/>
      <protection/>
    </xf>
    <xf numFmtId="0" fontId="3" fillId="7" borderId="127" xfId="22" applyFont="1" applyFill="1" applyBorder="1" applyAlignment="1">
      <alignment horizontal="center" vertical="center"/>
      <protection/>
    </xf>
    <xf numFmtId="0" fontId="3" fillId="7" borderId="128" xfId="22" applyFont="1" applyFill="1" applyBorder="1" applyAlignment="1">
      <alignment horizontal="center" vertical="center"/>
      <protection/>
    </xf>
    <xf numFmtId="0" fontId="51" fillId="0" borderId="0" xfId="22" applyFont="1" applyBorder="1" applyAlignment="1">
      <alignment horizontal="center" vertical="top"/>
      <protection/>
    </xf>
    <xf numFmtId="0" fontId="10" fillId="0" borderId="5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3" fillId="0" borderId="0" xfId="22" applyNumberFormat="1" applyFont="1" applyFill="1" applyBorder="1" applyAlignment="1">
      <alignment horizontal="center" vertical="center"/>
      <protection/>
    </xf>
    <xf numFmtId="189" fontId="6" fillId="0" borderId="129" xfId="22" applyNumberFormat="1" applyFont="1" applyFill="1" applyBorder="1" applyAlignment="1" applyProtection="1">
      <alignment horizontal="center" vertical="center"/>
      <protection locked="0"/>
    </xf>
    <xf numFmtId="189" fontId="6" fillId="0" borderId="130" xfId="22" applyNumberFormat="1" applyFont="1" applyFill="1" applyBorder="1" applyAlignment="1" applyProtection="1">
      <alignment horizontal="center" vertical="center"/>
      <protection locked="0"/>
    </xf>
    <xf numFmtId="189" fontId="6" fillId="0" borderId="131" xfId="22" applyNumberFormat="1" applyFont="1" applyFill="1" applyBorder="1" applyAlignment="1" applyProtection="1">
      <alignment horizontal="center" vertical="center"/>
      <protection locked="0"/>
    </xf>
    <xf numFmtId="189" fontId="6" fillId="0" borderId="132" xfId="22" applyNumberFormat="1" applyFont="1" applyFill="1" applyBorder="1" applyAlignment="1" applyProtection="1">
      <alignment horizontal="center" vertical="center"/>
      <protection locked="0"/>
    </xf>
    <xf numFmtId="189" fontId="6" fillId="0" borderId="95" xfId="22" applyNumberFormat="1" applyFont="1" applyFill="1" applyBorder="1" applyAlignment="1" applyProtection="1">
      <alignment horizontal="center" vertical="center"/>
      <protection locked="0"/>
    </xf>
    <xf numFmtId="189" fontId="6" fillId="0" borderId="133" xfId="22" applyNumberFormat="1" applyFont="1" applyFill="1" applyBorder="1" applyAlignment="1" applyProtection="1">
      <alignment horizontal="center" vertical="center"/>
      <protection locked="0"/>
    </xf>
    <xf numFmtId="189" fontId="6" fillId="0" borderId="134" xfId="22" applyNumberFormat="1" applyFont="1" applyFill="1" applyBorder="1" applyAlignment="1" applyProtection="1">
      <alignment horizontal="center" vertical="center"/>
      <protection locked="0"/>
    </xf>
    <xf numFmtId="189" fontId="6" fillId="0" borderId="98" xfId="22" applyNumberFormat="1" applyFont="1" applyFill="1" applyBorder="1" applyAlignment="1" applyProtection="1">
      <alignment horizontal="center" vertical="center"/>
      <protection locked="0"/>
    </xf>
    <xf numFmtId="189" fontId="6" fillId="0" borderId="135" xfId="22" applyNumberFormat="1" applyFont="1" applyFill="1" applyBorder="1" applyAlignment="1" applyProtection="1">
      <alignment horizontal="center" vertical="center"/>
      <protection locked="0"/>
    </xf>
    <xf numFmtId="0" fontId="3" fillId="0" borderId="136" xfId="22" applyFont="1" applyBorder="1" applyAlignment="1" applyProtection="1">
      <alignment horizontal="center" vertical="center"/>
      <protection locked="0"/>
    </xf>
    <xf numFmtId="0" fontId="3" fillId="0" borderId="101" xfId="22" applyFont="1" applyBorder="1" applyAlignment="1" applyProtection="1">
      <alignment horizontal="center" vertical="center"/>
      <protection locked="0"/>
    </xf>
    <xf numFmtId="0" fontId="3" fillId="0" borderId="137" xfId="22" applyFont="1" applyBorder="1" applyAlignment="1" applyProtection="1">
      <alignment horizontal="center" vertical="center"/>
      <protection locked="0"/>
    </xf>
    <xf numFmtId="0" fontId="3" fillId="0" borderId="7" xfId="22" applyFont="1" applyBorder="1" applyAlignment="1" applyProtection="1">
      <alignment horizontal="center" vertical="center"/>
      <protection locked="0"/>
    </xf>
    <xf numFmtId="0" fontId="3" fillId="0" borderId="0" xfId="22" applyFont="1" applyBorder="1" applyAlignment="1" applyProtection="1">
      <alignment horizontal="center" vertical="center"/>
      <protection locked="0"/>
    </xf>
    <xf numFmtId="0" fontId="3" fillId="0" borderId="2" xfId="22" applyFont="1" applyBorder="1" applyAlignment="1" applyProtection="1">
      <alignment horizontal="center" vertical="center"/>
      <protection locked="0"/>
    </xf>
    <xf numFmtId="0" fontId="3" fillId="0" borderId="138" xfId="22" applyFont="1" applyBorder="1" applyAlignment="1" applyProtection="1">
      <alignment horizontal="center" vertical="center"/>
      <protection locked="0"/>
    </xf>
    <xf numFmtId="0" fontId="3" fillId="0" borderId="105" xfId="22" applyFont="1" applyBorder="1" applyAlignment="1" applyProtection="1">
      <alignment horizontal="center" vertical="center"/>
      <protection locked="0"/>
    </xf>
    <xf numFmtId="0" fontId="3" fillId="0" borderId="139" xfId="22" applyFont="1" applyBorder="1" applyAlignment="1" applyProtection="1">
      <alignment horizontal="center" vertical="center"/>
      <protection locked="0"/>
    </xf>
    <xf numFmtId="0" fontId="49" fillId="0" borderId="113" xfId="22" applyFont="1" applyBorder="1" applyAlignment="1">
      <alignment horizontal="center" vertical="center"/>
      <protection/>
    </xf>
    <xf numFmtId="0" fontId="49" fillId="0" borderId="114" xfId="22" applyFont="1" applyBorder="1" applyAlignment="1">
      <alignment horizontal="center" vertical="center"/>
      <protection/>
    </xf>
    <xf numFmtId="0" fontId="49" fillId="0" borderId="115" xfId="22" applyFont="1" applyBorder="1" applyAlignment="1">
      <alignment horizontal="center" vertical="center"/>
      <protection/>
    </xf>
    <xf numFmtId="0" fontId="49" fillId="0" borderId="3" xfId="22" applyFont="1" applyBorder="1" applyAlignment="1">
      <alignment horizontal="center" vertical="center"/>
      <protection/>
    </xf>
    <xf numFmtId="0" fontId="49" fillId="0" borderId="4" xfId="22" applyFont="1" applyBorder="1" applyAlignment="1">
      <alignment horizontal="center" vertical="center"/>
      <protection/>
    </xf>
    <xf numFmtId="0" fontId="49" fillId="0" borderId="5" xfId="22" applyFont="1" applyBorder="1" applyAlignment="1">
      <alignment horizontal="center" vertical="center"/>
      <protection/>
    </xf>
    <xf numFmtId="0" fontId="52" fillId="0" borderId="140" xfId="22" applyFont="1" applyFill="1" applyBorder="1" applyAlignment="1" applyProtection="1">
      <alignment horizontal="center" vertical="center" wrapText="1"/>
      <protection/>
    </xf>
    <xf numFmtId="0" fontId="52" fillId="0" borderId="0" xfId="22" applyFont="1" applyFill="1" applyBorder="1" applyAlignment="1" applyProtection="1">
      <alignment horizontal="center" vertical="center"/>
      <protection/>
    </xf>
    <xf numFmtId="0" fontId="52" fillId="0" borderId="140" xfId="22" applyFont="1" applyFill="1" applyBorder="1" applyAlignment="1" applyProtection="1">
      <alignment horizontal="center" vertical="center"/>
      <protection/>
    </xf>
    <xf numFmtId="0" fontId="52" fillId="0" borderId="141" xfId="22" applyFont="1" applyFill="1" applyBorder="1" applyAlignment="1" applyProtection="1">
      <alignment horizontal="center" vertical="center"/>
      <protection/>
    </xf>
    <xf numFmtId="0" fontId="52" fillId="0" borderId="4" xfId="22" applyFont="1" applyFill="1" applyBorder="1" applyAlignment="1" applyProtection="1">
      <alignment horizontal="center" vertical="center"/>
      <protection/>
    </xf>
    <xf numFmtId="49" fontId="3" fillId="0" borderId="58" xfId="22" applyNumberFormat="1" applyFont="1" applyFill="1" applyBorder="1" applyAlignment="1">
      <alignment horizontal="center" vertical="center"/>
      <protection/>
    </xf>
    <xf numFmtId="49" fontId="3" fillId="0" borderId="6" xfId="22" applyNumberFormat="1" applyFont="1" applyFill="1" applyBorder="1" applyAlignment="1">
      <alignment horizontal="center" vertical="center"/>
      <protection/>
    </xf>
    <xf numFmtId="49" fontId="3" fillId="0" borderId="57" xfId="22" applyNumberFormat="1" applyFont="1" applyFill="1" applyBorder="1" applyAlignment="1">
      <alignment horizontal="center" vertical="center"/>
      <protection/>
    </xf>
    <xf numFmtId="49" fontId="3" fillId="0" borderId="4" xfId="22" applyNumberFormat="1" applyFont="1" applyFill="1" applyBorder="1" applyAlignment="1">
      <alignment horizontal="center" vertical="center"/>
      <protection/>
    </xf>
    <xf numFmtId="189" fontId="6" fillId="0" borderId="136" xfId="22" applyNumberFormat="1" applyFont="1" applyFill="1" applyBorder="1" applyAlignment="1" applyProtection="1">
      <alignment horizontal="center" vertical="center"/>
      <protection locked="0"/>
    </xf>
    <xf numFmtId="189" fontId="6" fillId="0" borderId="101" xfId="22" applyNumberFormat="1" applyFont="1" applyFill="1" applyBorder="1" applyAlignment="1" applyProtection="1">
      <alignment horizontal="center" vertical="center"/>
      <protection locked="0"/>
    </xf>
    <xf numFmtId="189" fontId="6" fillId="0" borderId="137" xfId="22" applyNumberFormat="1" applyFont="1" applyFill="1" applyBorder="1" applyAlignment="1" applyProtection="1">
      <alignment horizontal="center" vertical="center"/>
      <protection locked="0"/>
    </xf>
    <xf numFmtId="189" fontId="6" fillId="0" borderId="7" xfId="22" applyNumberFormat="1" applyFont="1" applyFill="1" applyBorder="1" applyAlignment="1" applyProtection="1">
      <alignment horizontal="center" vertical="center"/>
      <protection locked="0"/>
    </xf>
    <xf numFmtId="189" fontId="6" fillId="0" borderId="0" xfId="22" applyNumberFormat="1" applyFont="1" applyFill="1" applyBorder="1" applyAlignment="1" applyProtection="1">
      <alignment horizontal="center" vertical="center"/>
      <protection locked="0"/>
    </xf>
    <xf numFmtId="189" fontId="6" fillId="0" borderId="2" xfId="22" applyNumberFormat="1" applyFont="1" applyFill="1" applyBorder="1" applyAlignment="1" applyProtection="1">
      <alignment horizontal="center" vertical="center"/>
      <protection locked="0"/>
    </xf>
    <xf numFmtId="189" fontId="6" fillId="0" borderId="142" xfId="22" applyNumberFormat="1" applyFont="1" applyFill="1" applyBorder="1" applyAlignment="1" applyProtection="1">
      <alignment horizontal="center" vertical="center"/>
      <protection locked="0"/>
    </xf>
    <xf numFmtId="189" fontId="6" fillId="0" borderId="143" xfId="22" applyNumberFormat="1" applyFont="1" applyFill="1" applyBorder="1" applyAlignment="1" applyProtection="1">
      <alignment horizontal="center" vertical="center"/>
      <protection locked="0"/>
    </xf>
    <xf numFmtId="189" fontId="6" fillId="0" borderId="144" xfId="22" applyNumberFormat="1" applyFont="1" applyFill="1" applyBorder="1" applyAlignment="1" applyProtection="1">
      <alignment horizontal="center" vertical="center"/>
      <protection locked="0"/>
    </xf>
    <xf numFmtId="0" fontId="13" fillId="0" borderId="145" xfId="22" applyFont="1" applyFill="1" applyBorder="1" applyAlignment="1" applyProtection="1">
      <alignment horizontal="center" vertical="center"/>
      <protection locked="0"/>
    </xf>
    <xf numFmtId="0" fontId="13" fillId="0" borderId="130" xfId="22" applyFont="1" applyFill="1" applyBorder="1" applyAlignment="1" applyProtection="1">
      <alignment horizontal="center" vertical="center"/>
      <protection locked="0"/>
    </xf>
    <xf numFmtId="0" fontId="13" fillId="0" borderId="131" xfId="22" applyFont="1" applyFill="1" applyBorder="1" applyAlignment="1" applyProtection="1">
      <alignment horizontal="center" vertical="center"/>
      <protection locked="0"/>
    </xf>
    <xf numFmtId="0" fontId="13" fillId="0" borderId="146" xfId="22" applyFont="1" applyFill="1" applyBorder="1" applyAlignment="1" applyProtection="1">
      <alignment horizontal="center" vertical="center"/>
      <protection locked="0"/>
    </xf>
    <xf numFmtId="0" fontId="13" fillId="0" borderId="95" xfId="22" applyFont="1" applyFill="1" applyBorder="1" applyAlignment="1" applyProtection="1">
      <alignment horizontal="center" vertical="center"/>
      <protection locked="0"/>
    </xf>
    <xf numFmtId="0" fontId="13" fillId="0" borderId="133" xfId="22" applyFont="1" applyFill="1" applyBorder="1" applyAlignment="1" applyProtection="1">
      <alignment horizontal="center" vertical="center"/>
      <protection locked="0"/>
    </xf>
    <xf numFmtId="0" fontId="13" fillId="0" borderId="147" xfId="22" applyFont="1" applyFill="1" applyBorder="1" applyAlignment="1" applyProtection="1">
      <alignment horizontal="center" vertical="center"/>
      <protection locked="0"/>
    </xf>
    <xf numFmtId="0" fontId="13" fillId="0" borderId="98" xfId="22" applyFont="1" applyFill="1" applyBorder="1" applyAlignment="1" applyProtection="1">
      <alignment horizontal="center" vertical="center"/>
      <protection locked="0"/>
    </xf>
    <xf numFmtId="0" fontId="13" fillId="0" borderId="135" xfId="22" applyFont="1" applyFill="1" applyBorder="1" applyAlignment="1" applyProtection="1">
      <alignment horizontal="center" vertical="center"/>
      <protection locked="0"/>
    </xf>
    <xf numFmtId="189" fontId="6" fillId="0" borderId="148" xfId="22" applyNumberFormat="1" applyFont="1" applyFill="1" applyBorder="1" applyAlignment="1" applyProtection="1">
      <alignment horizontal="center" vertical="center"/>
      <protection locked="0"/>
    </xf>
    <xf numFmtId="189" fontId="6" fillId="0" borderId="149" xfId="22" applyNumberFormat="1" applyFont="1" applyFill="1" applyBorder="1" applyAlignment="1" applyProtection="1">
      <alignment horizontal="center" vertical="center"/>
      <protection locked="0"/>
    </xf>
    <xf numFmtId="189" fontId="6" fillId="0" borderId="150" xfId="22" applyNumberFormat="1" applyFont="1" applyFill="1" applyBorder="1" applyAlignment="1" applyProtection="1">
      <alignment horizontal="center" vertical="center"/>
      <protection locked="0"/>
    </xf>
    <xf numFmtId="189" fontId="6" fillId="0" borderId="151" xfId="22" applyNumberFormat="1" applyFont="1" applyFill="1" applyBorder="1" applyAlignment="1" applyProtection="1">
      <alignment horizontal="center" vertical="center"/>
      <protection locked="0"/>
    </xf>
    <xf numFmtId="189" fontId="6" fillId="0" borderId="93" xfId="22" applyNumberFormat="1" applyFont="1" applyFill="1" applyBorder="1" applyAlignment="1" applyProtection="1">
      <alignment horizontal="center" vertical="center"/>
      <protection locked="0"/>
    </xf>
    <xf numFmtId="189" fontId="6" fillId="0" borderId="152" xfId="22" applyNumberFormat="1" applyFont="1" applyFill="1" applyBorder="1" applyAlignment="1" applyProtection="1">
      <alignment horizontal="center" vertical="center"/>
      <protection locked="0"/>
    </xf>
    <xf numFmtId="189" fontId="6" fillId="0" borderId="146" xfId="22" applyNumberFormat="1" applyFont="1" applyFill="1" applyBorder="1" applyAlignment="1" applyProtection="1">
      <alignment horizontal="center" vertical="center"/>
      <protection locked="0"/>
    </xf>
    <xf numFmtId="189" fontId="6" fillId="0" borderId="147" xfId="22" applyNumberFormat="1" applyFont="1" applyFill="1" applyBorder="1" applyAlignment="1" applyProtection="1">
      <alignment horizontal="center" vertical="center"/>
      <protection locked="0"/>
    </xf>
    <xf numFmtId="189" fontId="6" fillId="0" borderId="153" xfId="2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49" fontId="10" fillId="0" borderId="102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130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154" xfId="22" applyNumberFormat="1" applyFont="1" applyFill="1" applyBorder="1" applyAlignment="1" applyProtection="1">
      <alignment horizontal="left" vertical="center" wrapText="1"/>
      <protection locked="0"/>
    </xf>
    <xf numFmtId="0" fontId="3" fillId="0" borderId="113" xfId="22" applyFont="1" applyFill="1" applyBorder="1" applyAlignment="1">
      <alignment horizontal="center" vertical="center"/>
      <protection/>
    </xf>
    <xf numFmtId="0" fontId="3" fillId="0" borderId="114" xfId="22" applyFont="1" applyFill="1" applyBorder="1" applyAlignment="1">
      <alignment horizontal="center" vertical="center"/>
      <protection/>
    </xf>
    <xf numFmtId="0" fontId="3" fillId="0" borderId="115" xfId="22" applyFont="1" applyFill="1" applyBorder="1" applyAlignment="1">
      <alignment horizontal="center" vertical="center"/>
      <protection/>
    </xf>
    <xf numFmtId="49" fontId="10" fillId="0" borderId="101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155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53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105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156" xfId="22" applyNumberFormat="1" applyFont="1" applyFill="1" applyBorder="1" applyAlignment="1" applyProtection="1">
      <alignment horizontal="left" vertical="center" wrapText="1"/>
      <protection locked="0"/>
    </xf>
    <xf numFmtId="0" fontId="13" fillId="0" borderId="157" xfId="22" applyFont="1" applyFill="1" applyBorder="1" applyAlignment="1">
      <alignment horizontal="center" vertical="center"/>
      <protection/>
    </xf>
    <xf numFmtId="0" fontId="13" fillId="0" borderId="158" xfId="22" applyFont="1" applyFill="1" applyBorder="1" applyAlignment="1">
      <alignment horizontal="center" vertical="center"/>
      <protection/>
    </xf>
    <xf numFmtId="189" fontId="6" fillId="0" borderId="159" xfId="22" applyNumberFormat="1" applyFont="1" applyFill="1" applyBorder="1" applyAlignment="1" applyProtection="1">
      <alignment horizontal="center" vertical="center"/>
      <protection locked="0"/>
    </xf>
    <xf numFmtId="49" fontId="10" fillId="0" borderId="160" xfId="22" applyNumberFormat="1" applyFont="1" applyFill="1" applyBorder="1" applyAlignment="1" applyProtection="1">
      <alignment horizontal="center" vertical="center" wrapText="1"/>
      <protection locked="0"/>
    </xf>
    <xf numFmtId="49" fontId="10" fillId="0" borderId="16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62" xfId="22" applyFont="1" applyFill="1" applyBorder="1" applyAlignment="1">
      <alignment horizontal="center" vertical="center"/>
      <protection/>
    </xf>
    <xf numFmtId="0" fontId="13" fillId="0" borderId="163" xfId="22" applyFont="1" applyFill="1" applyBorder="1" applyAlignment="1">
      <alignment horizontal="center" vertical="center"/>
      <protection/>
    </xf>
    <xf numFmtId="189" fontId="6" fillId="0" borderId="164" xfId="22" applyNumberFormat="1" applyFont="1" applyFill="1" applyBorder="1" applyAlignment="1" applyProtection="1">
      <alignment horizontal="center" vertical="center"/>
      <protection locked="0"/>
    </xf>
    <xf numFmtId="49" fontId="3" fillId="0" borderId="76" xfId="22" applyNumberFormat="1" applyFont="1" applyFill="1" applyBorder="1" applyAlignment="1">
      <alignment horizontal="center" vertical="center"/>
      <protection/>
    </xf>
    <xf numFmtId="49" fontId="3" fillId="0" borderId="1" xfId="22" applyNumberFormat="1" applyFont="1" applyFill="1" applyBorder="1" applyAlignment="1">
      <alignment horizontal="center" vertical="center"/>
      <protection/>
    </xf>
    <xf numFmtId="49" fontId="3" fillId="0" borderId="3" xfId="22" applyNumberFormat="1" applyFont="1" applyFill="1" applyBorder="1" applyAlignment="1">
      <alignment horizontal="center" vertical="center"/>
      <protection/>
    </xf>
    <xf numFmtId="49" fontId="3" fillId="0" borderId="5" xfId="22" applyNumberFormat="1" applyFont="1" applyFill="1" applyBorder="1" applyAlignment="1">
      <alignment horizontal="center" vertical="center"/>
      <protection/>
    </xf>
    <xf numFmtId="189" fontId="6" fillId="0" borderId="165" xfId="22" applyNumberFormat="1" applyFont="1" applyFill="1" applyBorder="1" applyAlignment="1" applyProtection="1">
      <alignment horizontal="center" vertical="center"/>
      <protection locked="0"/>
    </xf>
    <xf numFmtId="49" fontId="10" fillId="0" borderId="166" xfId="22" applyNumberFormat="1" applyFont="1" applyFill="1" applyBorder="1" applyAlignment="1" applyProtection="1">
      <alignment horizontal="center" vertical="center" wrapText="1"/>
      <protection locked="0"/>
    </xf>
    <xf numFmtId="49" fontId="10" fillId="0" borderId="167" xfId="22" applyNumberFormat="1" applyFont="1" applyFill="1" applyBorder="1" applyAlignment="1" applyProtection="1">
      <alignment horizontal="center" vertical="center" wrapText="1"/>
      <protection locked="0"/>
    </xf>
    <xf numFmtId="49" fontId="10" fillId="0" borderId="91" xfId="22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22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168" xfId="22" applyFont="1" applyFill="1" applyBorder="1" applyAlignment="1">
      <alignment horizontal="center" vertical="center"/>
      <protection/>
    </xf>
    <xf numFmtId="0" fontId="13" fillId="0" borderId="169" xfId="22" applyFont="1" applyFill="1" applyBorder="1" applyAlignment="1">
      <alignment horizontal="center" vertical="center"/>
      <protection/>
    </xf>
    <xf numFmtId="0" fontId="13" fillId="0" borderId="170" xfId="22" applyFont="1" applyFill="1" applyBorder="1" applyAlignment="1">
      <alignment horizontal="center" vertical="center"/>
      <protection/>
    </xf>
    <xf numFmtId="0" fontId="13" fillId="0" borderId="171" xfId="22" applyFont="1" applyFill="1" applyBorder="1" applyAlignment="1">
      <alignment horizontal="center" vertical="center"/>
      <protection/>
    </xf>
    <xf numFmtId="189" fontId="6" fillId="0" borderId="172" xfId="22" applyNumberFormat="1" applyFont="1" applyFill="1" applyBorder="1" applyAlignment="1" applyProtection="1">
      <alignment horizontal="center" vertical="center"/>
      <protection locked="0"/>
    </xf>
    <xf numFmtId="189" fontId="6" fillId="0" borderId="46" xfId="22" applyNumberFormat="1" applyFont="1" applyFill="1" applyBorder="1" applyAlignment="1" applyProtection="1">
      <alignment horizontal="center" vertical="center"/>
      <protection locked="0"/>
    </xf>
    <xf numFmtId="189" fontId="6" fillId="0" borderId="173" xfId="22" applyNumberFormat="1" applyFont="1" applyFill="1" applyBorder="1" applyAlignment="1" applyProtection="1">
      <alignment horizontal="center" vertical="center"/>
      <protection locked="0"/>
    </xf>
    <xf numFmtId="189" fontId="6" fillId="0" borderId="63" xfId="22" applyNumberFormat="1" applyFont="1" applyFill="1" applyBorder="1" applyAlignment="1" applyProtection="1">
      <alignment horizontal="center" vertical="center"/>
      <protection locked="0"/>
    </xf>
    <xf numFmtId="189" fontId="6" fillId="0" borderId="73" xfId="22" applyNumberFormat="1" applyFont="1" applyFill="1" applyBorder="1" applyAlignment="1" applyProtection="1">
      <alignment horizontal="center" vertical="center"/>
      <protection locked="0"/>
    </xf>
    <xf numFmtId="189" fontId="6" fillId="0" borderId="56" xfId="22" applyNumberFormat="1" applyFont="1" applyFill="1" applyBorder="1" applyAlignment="1" applyProtection="1">
      <alignment horizontal="center" vertical="center"/>
      <protection locked="0"/>
    </xf>
    <xf numFmtId="189" fontId="6" fillId="0" borderId="174" xfId="22" applyNumberFormat="1" applyFont="1" applyFill="1" applyBorder="1" applyAlignment="1" applyProtection="1">
      <alignment horizontal="center" vertical="center"/>
      <protection locked="0"/>
    </xf>
    <xf numFmtId="49" fontId="10" fillId="0" borderId="143" xfId="22" applyNumberFormat="1" applyFont="1" applyFill="1" applyBorder="1" applyAlignment="1" applyProtection="1">
      <alignment horizontal="left" vertical="center" wrapText="1"/>
      <protection locked="0"/>
    </xf>
    <xf numFmtId="49" fontId="10" fillId="0" borderId="175" xfId="22" applyNumberFormat="1" applyFont="1" applyFill="1" applyBorder="1" applyAlignment="1" applyProtection="1">
      <alignment horizontal="left" vertical="center" wrapText="1"/>
      <protection locked="0"/>
    </xf>
    <xf numFmtId="49" fontId="3" fillId="0" borderId="66" xfId="0" applyNumberFormat="1" applyFont="1" applyBorder="1" applyAlignment="1" applyProtection="1">
      <alignment horizontal="left" vertical="center" wrapText="1"/>
      <protection locked="0"/>
    </xf>
    <xf numFmtId="49" fontId="3" fillId="0" borderId="67" xfId="0" applyNumberFormat="1" applyFont="1" applyBorder="1" applyAlignment="1" applyProtection="1">
      <alignment horizontal="left" vertical="center" wrapText="1"/>
      <protection locked="0"/>
    </xf>
    <xf numFmtId="49" fontId="3" fillId="0" borderId="65" xfId="0" applyNumberFormat="1" applyFont="1" applyBorder="1" applyAlignment="1" applyProtection="1">
      <alignment horizontal="left" vertical="center" wrapText="1"/>
      <protection locked="0"/>
    </xf>
    <xf numFmtId="49" fontId="3" fillId="0" borderId="64" xfId="0" applyNumberFormat="1" applyFont="1" applyBorder="1" applyAlignment="1" applyProtection="1">
      <alignment horizontal="left" vertical="center" wrapText="1"/>
      <protection locked="0"/>
    </xf>
    <xf numFmtId="49" fontId="3" fillId="0" borderId="63" xfId="0" applyNumberFormat="1" applyFont="1" applyBorder="1" applyAlignment="1" applyProtection="1">
      <alignment horizontal="left" vertical="center" wrapText="1"/>
      <protection locked="0"/>
    </xf>
    <xf numFmtId="49" fontId="3" fillId="0" borderId="73" xfId="0" applyNumberFormat="1" applyFont="1" applyBorder="1" applyAlignment="1" applyProtection="1">
      <alignment horizontal="left" vertical="center" wrapText="1"/>
      <protection locked="0"/>
    </xf>
    <xf numFmtId="0" fontId="6" fillId="0" borderId="58" xfId="22" applyFont="1" applyFill="1" applyBorder="1" applyAlignment="1" applyProtection="1">
      <alignment horizontal="center" vertical="center" wrapText="1"/>
      <protection/>
    </xf>
    <xf numFmtId="0" fontId="6" fillId="0" borderId="6" xfId="22" applyFont="1" applyFill="1" applyBorder="1" applyAlignment="1" applyProtection="1">
      <alignment horizontal="center" vertical="center" wrapText="1"/>
      <protection/>
    </xf>
    <xf numFmtId="0" fontId="6" fillId="0" borderId="56" xfId="22" applyFont="1" applyFill="1" applyBorder="1" applyAlignment="1" applyProtection="1">
      <alignment horizontal="center" vertical="center" wrapText="1"/>
      <protection/>
    </xf>
    <xf numFmtId="0" fontId="6" fillId="0" borderId="0" xfId="22" applyFont="1" applyFill="1" applyBorder="1" applyAlignment="1" applyProtection="1">
      <alignment horizontal="center" vertical="center" wrapText="1"/>
      <protection/>
    </xf>
    <xf numFmtId="0" fontId="6" fillId="0" borderId="58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56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2" borderId="56" xfId="22" applyFont="1" applyFill="1" applyBorder="1" applyAlignment="1" applyProtection="1">
      <alignment horizontal="center" vertical="center" wrapText="1"/>
      <protection/>
    </xf>
    <xf numFmtId="0" fontId="6" fillId="2" borderId="0" xfId="22" applyFont="1" applyFill="1" applyBorder="1" applyAlignment="1" applyProtection="1">
      <alignment horizontal="center" vertical="center" wrapText="1"/>
      <protection/>
    </xf>
    <xf numFmtId="0" fontId="6" fillId="2" borderId="46" xfId="22" applyFont="1" applyFill="1" applyBorder="1" applyAlignment="1" applyProtection="1">
      <alignment horizontal="center" vertical="center" wrapText="1"/>
      <protection/>
    </xf>
    <xf numFmtId="0" fontId="3" fillId="0" borderId="0" xfId="22" applyFont="1" applyFill="1" applyBorder="1" applyAlignment="1" applyProtection="1">
      <alignment horizontal="center" vertical="top"/>
      <protection/>
    </xf>
    <xf numFmtId="0" fontId="3" fillId="2" borderId="56" xfId="22" applyFont="1" applyFill="1" applyBorder="1" applyAlignment="1">
      <alignment horizontal="left" vertical="center"/>
      <protection/>
    </xf>
    <xf numFmtId="0" fontId="3" fillId="2" borderId="0" xfId="22" applyFont="1" applyFill="1" applyBorder="1" applyAlignment="1">
      <alignment horizontal="left" vertical="center"/>
      <protection/>
    </xf>
    <xf numFmtId="0" fontId="3" fillId="2" borderId="53" xfId="22" applyFont="1" applyFill="1" applyBorder="1" applyAlignment="1">
      <alignment horizontal="left" vertical="center"/>
      <protection/>
    </xf>
    <xf numFmtId="0" fontId="21" fillId="0" borderId="176" xfId="0" applyFont="1" applyBorder="1" applyAlignment="1">
      <alignment horizontal="center" vertical="center"/>
    </xf>
    <xf numFmtId="0" fontId="21" fillId="0" borderId="177" xfId="0" applyFont="1" applyBorder="1" applyAlignment="1">
      <alignment horizontal="center" vertical="center"/>
    </xf>
    <xf numFmtId="0" fontId="23" fillId="0" borderId="178" xfId="0" applyFont="1" applyBorder="1" applyAlignment="1">
      <alignment horizontal="center" vertical="center" wrapText="1"/>
    </xf>
    <xf numFmtId="0" fontId="23" fillId="0" borderId="179" xfId="0" applyFont="1" applyBorder="1" applyAlignment="1">
      <alignment horizontal="center" vertical="center" wrapText="1"/>
    </xf>
    <xf numFmtId="0" fontId="23" fillId="0" borderId="180" xfId="0" applyFont="1" applyBorder="1" applyAlignment="1">
      <alignment horizontal="center" vertical="center" wrapText="1"/>
    </xf>
    <xf numFmtId="0" fontId="23" fillId="0" borderId="181" xfId="0" applyFont="1" applyBorder="1" applyAlignment="1">
      <alignment horizontal="center" vertical="center" wrapText="1"/>
    </xf>
    <xf numFmtId="0" fontId="23" fillId="0" borderId="18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78" xfId="0" applyFont="1" applyBorder="1" applyAlignment="1">
      <alignment horizontal="center" vertical="center"/>
    </xf>
    <xf numFmtId="0" fontId="23" fillId="0" borderId="179" xfId="0" applyFont="1" applyBorder="1" applyAlignment="1">
      <alignment horizontal="center" vertical="center"/>
    </xf>
    <xf numFmtId="0" fontId="23" fillId="0" borderId="183" xfId="0" applyFont="1" applyBorder="1" applyAlignment="1">
      <alignment horizontal="center" vertical="center"/>
    </xf>
    <xf numFmtId="0" fontId="23" fillId="0" borderId="184" xfId="0" applyFont="1" applyBorder="1" applyAlignment="1">
      <alignment horizontal="center" vertical="center"/>
    </xf>
    <xf numFmtId="49" fontId="21" fillId="0" borderId="176" xfId="0" applyNumberFormat="1" applyFont="1" applyBorder="1" applyAlignment="1">
      <alignment horizontal="left" vertical="center" indent="1"/>
    </xf>
    <xf numFmtId="49" fontId="21" fillId="0" borderId="177" xfId="0" applyNumberFormat="1" applyFont="1" applyBorder="1" applyAlignment="1">
      <alignment horizontal="left" vertical="center" indent="1"/>
    </xf>
    <xf numFmtId="49" fontId="21" fillId="0" borderId="185" xfId="0" applyNumberFormat="1" applyFont="1" applyBorder="1" applyAlignment="1">
      <alignment horizontal="left" vertical="center" indent="1"/>
    </xf>
    <xf numFmtId="49" fontId="21" fillId="0" borderId="186" xfId="0" applyNumberFormat="1" applyFont="1" applyBorder="1" applyAlignment="1">
      <alignment horizontal="left" vertical="center" indent="1"/>
    </xf>
    <xf numFmtId="49" fontId="21" fillId="0" borderId="187" xfId="0" applyNumberFormat="1" applyFont="1" applyBorder="1" applyAlignment="1">
      <alignment horizontal="left" vertical="center" indent="1"/>
    </xf>
    <xf numFmtId="49" fontId="21" fillId="0" borderId="188" xfId="0" applyNumberFormat="1" applyFont="1" applyBorder="1" applyAlignment="1">
      <alignment horizontal="left" vertical="center" indent="1"/>
    </xf>
    <xf numFmtId="0" fontId="23" fillId="0" borderId="182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21" fillId="0" borderId="187" xfId="0" applyNumberFormat="1" applyFont="1" applyBorder="1" applyAlignment="1">
      <alignment horizontal="left" vertical="center"/>
    </xf>
    <xf numFmtId="49" fontId="21" fillId="0" borderId="188" xfId="0" applyNumberFormat="1" applyFont="1" applyBorder="1" applyAlignment="1">
      <alignment horizontal="left" vertical="center"/>
    </xf>
    <xf numFmtId="0" fontId="24" fillId="0" borderId="2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3" fillId="0" borderId="178" xfId="0" applyFont="1" applyBorder="1" applyAlignment="1">
      <alignment horizontal="left" vertical="center" wrapText="1" indent="1"/>
    </xf>
    <xf numFmtId="0" fontId="23" fillId="0" borderId="179" xfId="0" applyFont="1" applyBorder="1" applyAlignment="1">
      <alignment horizontal="left" vertical="center" wrapText="1" indent="1"/>
    </xf>
    <xf numFmtId="0" fontId="23" fillId="0" borderId="180" xfId="0" applyFont="1" applyBorder="1" applyAlignment="1">
      <alignment horizontal="left" vertical="center" wrapText="1" indent="1"/>
    </xf>
    <xf numFmtId="0" fontId="23" fillId="0" borderId="181" xfId="0" applyFont="1" applyBorder="1" applyAlignment="1">
      <alignment horizontal="left" vertical="center" wrapText="1" indent="1"/>
    </xf>
    <xf numFmtId="0" fontId="23" fillId="0" borderId="182" xfId="0" applyFont="1" applyBorder="1" applyAlignment="1">
      <alignment horizontal="left" vertical="center" wrapText="1" indent="1"/>
    </xf>
    <xf numFmtId="0" fontId="23" fillId="0" borderId="28" xfId="0" applyFont="1" applyBorder="1" applyAlignment="1">
      <alignment horizontal="left" vertical="center" wrapText="1" indent="1"/>
    </xf>
    <xf numFmtId="49" fontId="21" fillId="0" borderId="176" xfId="0" applyNumberFormat="1" applyFont="1" applyBorder="1" applyAlignment="1">
      <alignment horizontal="left" vertical="center"/>
    </xf>
    <xf numFmtId="49" fontId="21" fillId="0" borderId="177" xfId="0" applyNumberFormat="1" applyFont="1" applyBorder="1" applyAlignment="1">
      <alignment horizontal="left" vertical="center"/>
    </xf>
    <xf numFmtId="0" fontId="23" fillId="0" borderId="178" xfId="0" applyFont="1" applyBorder="1" applyAlignment="1">
      <alignment horizontal="left" vertical="center" wrapText="1"/>
    </xf>
    <xf numFmtId="0" fontId="23" fillId="0" borderId="179" xfId="0" applyFont="1" applyBorder="1" applyAlignment="1">
      <alignment horizontal="left" vertical="center" wrapText="1"/>
    </xf>
    <xf numFmtId="0" fontId="23" fillId="0" borderId="180" xfId="0" applyFont="1" applyBorder="1" applyAlignment="1">
      <alignment horizontal="left" vertical="center" wrapText="1"/>
    </xf>
    <xf numFmtId="0" fontId="23" fillId="0" borderId="181" xfId="0" applyFont="1" applyBorder="1" applyAlignment="1">
      <alignment horizontal="left" vertical="center" wrapText="1"/>
    </xf>
    <xf numFmtId="0" fontId="23" fillId="0" borderId="182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49" fontId="21" fillId="0" borderId="185" xfId="0" applyNumberFormat="1" applyFont="1" applyBorder="1" applyAlignment="1">
      <alignment horizontal="left" vertical="center"/>
    </xf>
    <xf numFmtId="49" fontId="21" fillId="0" borderId="186" xfId="0" applyNumberFormat="1" applyFont="1" applyBorder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 wrapText="1"/>
    </xf>
    <xf numFmtId="0" fontId="24" fillId="3" borderId="182" xfId="23" applyFont="1" applyFill="1" applyBorder="1" applyAlignment="1">
      <alignment horizontal="left" vertical="center" indent="3"/>
      <protection/>
    </xf>
    <xf numFmtId="0" fontId="24" fillId="3" borderId="62" xfId="23" applyFont="1" applyFill="1" applyBorder="1" applyAlignment="1">
      <alignment horizontal="left" vertical="center" indent="3"/>
      <protection/>
    </xf>
    <xf numFmtId="217" fontId="24" fillId="3" borderId="178" xfId="23" applyNumberFormat="1" applyFont="1" applyFill="1" applyBorder="1" applyAlignment="1">
      <alignment horizontal="left" vertical="center" indent="3"/>
      <protection/>
    </xf>
    <xf numFmtId="217" fontId="24" fillId="3" borderId="60" xfId="23" applyNumberFormat="1" applyFont="1" applyFill="1" applyBorder="1" applyAlignment="1">
      <alignment horizontal="left" vertical="center" indent="3"/>
      <protection/>
    </xf>
    <xf numFmtId="217" fontId="24" fillId="3" borderId="179" xfId="23" applyNumberFormat="1" applyFont="1" applyFill="1" applyBorder="1" applyAlignment="1">
      <alignment horizontal="left" vertical="center" indent="3"/>
      <protection/>
    </xf>
    <xf numFmtId="0" fontId="35" fillId="3" borderId="38" xfId="0" applyFont="1" applyFill="1" applyBorder="1" applyAlignment="1" applyProtection="1">
      <alignment horizontal="center" vertical="center"/>
      <protection/>
    </xf>
    <xf numFmtId="0" fontId="35" fillId="3" borderId="39" xfId="0" applyFont="1" applyFill="1" applyBorder="1" applyAlignment="1" applyProtection="1">
      <alignment horizontal="center" vertical="center"/>
      <protection/>
    </xf>
    <xf numFmtId="0" fontId="20" fillId="2" borderId="38" xfId="0" applyNumberFormat="1" applyFont="1" applyFill="1" applyBorder="1" applyAlignment="1" applyProtection="1">
      <alignment horizontal="left" vertical="top" wrapText="1"/>
      <protection/>
    </xf>
    <xf numFmtId="0" fontId="20" fillId="2" borderId="39" xfId="0" applyNumberFormat="1" applyFont="1" applyFill="1" applyBorder="1" applyAlignment="1" applyProtection="1">
      <alignment horizontal="left" vertical="top" wrapText="1"/>
      <protection/>
    </xf>
    <xf numFmtId="0" fontId="20" fillId="2" borderId="40" xfId="0" applyNumberFormat="1" applyFont="1" applyFill="1" applyBorder="1" applyAlignment="1" applyProtection="1">
      <alignment horizontal="left" vertical="top" wrapText="1"/>
      <protection/>
    </xf>
    <xf numFmtId="0" fontId="30" fillId="2" borderId="38" xfId="0" applyFont="1" applyFill="1" applyBorder="1" applyAlignment="1" applyProtection="1">
      <alignment horizontal="center" vertical="center"/>
      <protection/>
    </xf>
    <xf numFmtId="0" fontId="30" fillId="2" borderId="39" xfId="0" applyFont="1" applyFill="1" applyBorder="1" applyAlignment="1" applyProtection="1">
      <alignment horizontal="center" vertical="center"/>
      <protection/>
    </xf>
    <xf numFmtId="0" fontId="30" fillId="2" borderId="40" xfId="0" applyFont="1" applyFill="1" applyBorder="1" applyAlignment="1" applyProtection="1">
      <alignment horizontal="center" vertical="center"/>
      <protection/>
    </xf>
    <xf numFmtId="0" fontId="30" fillId="2" borderId="38" xfId="0" applyFont="1" applyFill="1" applyBorder="1" applyAlignment="1" applyProtection="1">
      <alignment horizontal="left" vertical="center" indent="1"/>
      <protection/>
    </xf>
    <xf numFmtId="0" fontId="30" fillId="2" borderId="39" xfId="0" applyFont="1" applyFill="1" applyBorder="1" applyAlignment="1" applyProtection="1">
      <alignment horizontal="left" vertical="center" indent="1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0" fillId="2" borderId="0" xfId="0" applyNumberFormat="1" applyFont="1" applyFill="1" applyBorder="1" applyAlignment="1" applyProtection="1">
      <alignment horizontal="center" vertical="center"/>
      <protection/>
    </xf>
    <xf numFmtId="0" fontId="35" fillId="5" borderId="0" xfId="0" applyFont="1" applyFill="1" applyBorder="1" applyAlignment="1" applyProtection="1">
      <alignment horizontal="center" vertical="center" wrapText="1"/>
      <protection/>
    </xf>
    <xf numFmtId="0" fontId="30" fillId="2" borderId="40" xfId="0" applyFont="1" applyFill="1" applyBorder="1" applyAlignment="1" applyProtection="1">
      <alignment horizontal="left" vertical="center" indent="1"/>
      <protection/>
    </xf>
  </cellXfs>
  <cellStyles count="11">
    <cellStyle name="Normal" xfId="0"/>
    <cellStyle name="Hyperlink" xfId="15"/>
    <cellStyle name="Followed Hyperlink" xfId="16"/>
    <cellStyle name="Lien hypertexte_T-MINIST" xfId="17"/>
    <cellStyle name="Comma" xfId="18"/>
    <cellStyle name="Comma [0]" xfId="19"/>
    <cellStyle name="Currency" xfId="20"/>
    <cellStyle name="Currency [0]" xfId="21"/>
    <cellStyle name="Normal_FICHPRES" xfId="22"/>
    <cellStyle name="Normal_T-MINIST" xfId="23"/>
    <cellStyle name="Percent" xfId="24"/>
  </cellStyles>
  <dxfs count="15">
    <dxf>
      <font>
        <color rgb="FFFF000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99CC"/>
        </patternFill>
      </fill>
      <border/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  <color rgb="FFFF0000"/>
      </font>
      <fill>
        <patternFill patternType="solid">
          <fgColor rgb="FFFFFFCC"/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fill>
        <patternFill>
          <bgColor rgb="FFFF99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CC99"/>
        </patternFill>
      </fill>
      <border/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00FF"/>
      </font>
      <fill>
        <patternFill>
          <bgColor rgb="FFFFFFCC"/>
        </patternFill>
      </fill>
      <border/>
    </dxf>
    <dxf>
      <border/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000080"/>
      </font>
      <border/>
    </dxf>
    <dxf>
      <font>
        <b/>
        <i val="0"/>
        <color rgb="FFFF0000"/>
      </font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DDDD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MPE\Instruction\_FP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de Présentation"/>
      <sheetName val="Annexe 1 - renvois"/>
      <sheetName val="Annexe 2 - codes CPV"/>
      <sheetName val="Tables"/>
      <sheetName val="Min"/>
      <sheetName val="Datas_Stat"/>
      <sheetName val="Datas_Dos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efi.gouv.fr/directions_services/daj/cmpe/index.ph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lesservices.service-public.fr/national/index.ht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71111112">
    <pageSetUpPr fitToPage="1"/>
  </sheetPr>
  <dimension ref="A1:CF122"/>
  <sheetViews>
    <sheetView showGridLines="0" tabSelected="1" zoomScale="75" zoomScaleNormal="75" workbookViewId="0" topLeftCell="A1">
      <selection activeCell="AN66" sqref="AN66"/>
    </sheetView>
  </sheetViews>
  <sheetFormatPr defaultColWidth="11.421875" defaultRowHeight="9" customHeight="1"/>
  <cols>
    <col min="1" max="1" width="1.421875" style="29" customWidth="1"/>
    <col min="2" max="2" width="1.8515625" style="2" customWidth="1"/>
    <col min="3" max="3" width="2.421875" style="2" customWidth="1"/>
    <col min="4" max="4" width="2.7109375" style="2" customWidth="1"/>
    <col min="5" max="5" width="2.8515625" style="2" customWidth="1"/>
    <col min="6" max="13" width="2.57421875" style="2" customWidth="1"/>
    <col min="14" max="14" width="1.57421875" style="2" customWidth="1"/>
    <col min="15" max="16" width="2.57421875" style="2" customWidth="1"/>
    <col min="17" max="17" width="0.85546875" style="2" customWidth="1"/>
    <col min="18" max="18" width="4.28125" style="2" customWidth="1"/>
    <col min="19" max="19" width="2.57421875" style="2" customWidth="1"/>
    <col min="20" max="20" width="3.28125" style="2" customWidth="1"/>
    <col min="21" max="23" width="2.57421875" style="2" customWidth="1"/>
    <col min="24" max="24" width="4.140625" style="2" customWidth="1"/>
    <col min="25" max="25" width="1.1484375" style="2" customWidth="1"/>
    <col min="26" max="28" width="2.57421875" style="2" customWidth="1"/>
    <col min="29" max="29" width="1.8515625" style="2" customWidth="1"/>
    <col min="30" max="42" width="2.57421875" style="2" customWidth="1"/>
    <col min="43" max="43" width="2.00390625" style="2" customWidth="1"/>
    <col min="44" max="44" width="1.28515625" style="2" customWidth="1"/>
    <col min="45" max="61" width="2.57421875" style="9" customWidth="1"/>
    <col min="62" max="181" width="2.57421875" style="0" customWidth="1"/>
  </cols>
  <sheetData>
    <row r="1" spans="1:43" ht="9" customHeight="1" thickBot="1">
      <c r="A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AB1" s="490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</row>
    <row r="2" spans="2:56" ht="9" customHeight="1">
      <c r="B2" s="495" t="s">
        <v>3912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7"/>
      <c r="AC2" s="297"/>
      <c r="AD2" s="298"/>
      <c r="AE2" s="298"/>
      <c r="AF2" s="298"/>
      <c r="AG2" s="298"/>
      <c r="AH2" s="298"/>
      <c r="AI2" s="299"/>
      <c r="AJ2" s="299"/>
      <c r="AK2" s="299"/>
      <c r="AL2" s="299"/>
      <c r="AM2" s="299"/>
      <c r="AN2" s="299"/>
      <c r="AO2" s="299"/>
      <c r="AP2" s="299"/>
      <c r="AQ2" s="300"/>
      <c r="AS2" s="508" t="s">
        <v>3627</v>
      </c>
      <c r="AT2" s="509"/>
      <c r="AU2" s="509"/>
      <c r="AV2" s="509"/>
      <c r="AW2" s="509"/>
      <c r="AX2" s="509"/>
      <c r="AY2" s="509"/>
      <c r="AZ2" s="509"/>
      <c r="BA2" s="509"/>
      <c r="BB2" s="509"/>
      <c r="BC2" s="509"/>
      <c r="BD2" s="510"/>
    </row>
    <row r="3" spans="2:56" ht="9" customHeight="1">
      <c r="B3" s="498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500"/>
      <c r="AC3" s="501" t="s">
        <v>1870</v>
      </c>
      <c r="AD3" s="502"/>
      <c r="AE3" s="502"/>
      <c r="AF3" s="502"/>
      <c r="AG3" s="502"/>
      <c r="AH3" s="492" t="s">
        <v>340</v>
      </c>
      <c r="AI3" s="492"/>
      <c r="AJ3" s="492"/>
      <c r="AK3" s="492"/>
      <c r="AL3" s="455">
        <v>1</v>
      </c>
      <c r="AM3" s="455"/>
      <c r="AN3" s="3"/>
      <c r="AO3" s="3"/>
      <c r="AP3" s="3"/>
      <c r="AQ3" s="301"/>
      <c r="AS3" s="511"/>
      <c r="AT3" s="512"/>
      <c r="AU3" s="512"/>
      <c r="AV3" s="512"/>
      <c r="AW3" s="512"/>
      <c r="AX3" s="512"/>
      <c r="AY3" s="512"/>
      <c r="AZ3" s="512"/>
      <c r="BA3" s="512"/>
      <c r="BB3" s="512"/>
      <c r="BC3" s="512"/>
      <c r="BD3" s="513"/>
    </row>
    <row r="4" spans="2:56" ht="9" customHeight="1">
      <c r="B4" s="498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500"/>
      <c r="AC4" s="501"/>
      <c r="AD4" s="502"/>
      <c r="AE4" s="502"/>
      <c r="AF4" s="502"/>
      <c r="AG4" s="502"/>
      <c r="AH4" s="492"/>
      <c r="AI4" s="492"/>
      <c r="AJ4" s="492"/>
      <c r="AK4" s="492"/>
      <c r="AL4" s="455"/>
      <c r="AM4" s="455"/>
      <c r="AN4" s="3"/>
      <c r="AO4" s="3"/>
      <c r="AP4" s="3"/>
      <c r="AQ4" s="301"/>
      <c r="AS4" s="511"/>
      <c r="AT4" s="512"/>
      <c r="AU4" s="512"/>
      <c r="AV4" s="512"/>
      <c r="AW4" s="512"/>
      <c r="AX4" s="512"/>
      <c r="AY4" s="512"/>
      <c r="AZ4" s="512"/>
      <c r="BA4" s="512"/>
      <c r="BB4" s="512"/>
      <c r="BC4" s="512"/>
      <c r="BD4" s="513"/>
    </row>
    <row r="5" spans="2:56" ht="9" customHeight="1">
      <c r="B5" s="503" t="s">
        <v>3631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504"/>
      <c r="AC5" s="42"/>
      <c r="AD5" s="41"/>
      <c r="AE5" s="41"/>
      <c r="AF5" s="41"/>
      <c r="AG5" s="41"/>
      <c r="AH5" s="41"/>
      <c r="AI5" s="493" t="str">
        <f>IF(Sais_Art_0-1=0,"",VLOOKUP((Sais_Art_0-1),T_Rech_Sais_Art,3,FALSE))</f>
        <v>Saisine facultative</v>
      </c>
      <c r="AJ5" s="493"/>
      <c r="AK5" s="493"/>
      <c r="AL5" s="493"/>
      <c r="AM5" s="493"/>
      <c r="AN5" s="493"/>
      <c r="AO5" s="493"/>
      <c r="AP5" s="493"/>
      <c r="AQ5" s="301"/>
      <c r="AS5" s="511"/>
      <c r="AT5" s="512"/>
      <c r="AU5" s="512"/>
      <c r="AV5" s="512"/>
      <c r="AW5" s="512"/>
      <c r="AX5" s="512"/>
      <c r="AY5" s="512"/>
      <c r="AZ5" s="512"/>
      <c r="BA5" s="512"/>
      <c r="BB5" s="512"/>
      <c r="BC5" s="512"/>
      <c r="BD5" s="513"/>
    </row>
    <row r="6" spans="2:56" ht="9" customHeight="1">
      <c r="B6" s="505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506"/>
      <c r="Z6" s="506"/>
      <c r="AA6" s="506"/>
      <c r="AB6" s="507"/>
      <c r="AC6" s="6"/>
      <c r="AD6" s="7"/>
      <c r="AE6" s="7"/>
      <c r="AF6" s="7"/>
      <c r="AG6" s="7"/>
      <c r="AH6" s="7"/>
      <c r="AI6" s="494"/>
      <c r="AJ6" s="494"/>
      <c r="AK6" s="494"/>
      <c r="AL6" s="494"/>
      <c r="AM6" s="494"/>
      <c r="AN6" s="494"/>
      <c r="AO6" s="494"/>
      <c r="AP6" s="494"/>
      <c r="AQ6" s="302"/>
      <c r="AS6" s="511"/>
      <c r="AT6" s="512"/>
      <c r="AU6" s="512"/>
      <c r="AV6" s="512"/>
      <c r="AW6" s="512"/>
      <c r="AX6" s="512"/>
      <c r="AY6" s="512"/>
      <c r="AZ6" s="512"/>
      <c r="BA6" s="512"/>
      <c r="BB6" s="512"/>
      <c r="BC6" s="512"/>
      <c r="BD6" s="513"/>
    </row>
    <row r="7" spans="2:56" ht="9" customHeight="1">
      <c r="B7" s="787" t="s">
        <v>3384</v>
      </c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10"/>
      <c r="Q7" s="1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303"/>
      <c r="AS7" s="514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516"/>
    </row>
    <row r="8" spans="2:56" ht="9" customHeight="1">
      <c r="B8" s="789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R8" s="3"/>
      <c r="T8" s="794" t="s">
        <v>3590</v>
      </c>
      <c r="U8" s="794"/>
      <c r="V8" s="794"/>
      <c r="W8" s="794"/>
      <c r="X8" s="3"/>
      <c r="Y8" s="3"/>
      <c r="Z8" s="159"/>
      <c r="AA8" s="156"/>
      <c r="AB8" s="156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60"/>
      <c r="AP8" s="3"/>
      <c r="AQ8" s="304"/>
      <c r="AS8" s="517" t="s">
        <v>3628</v>
      </c>
      <c r="AT8" s="518"/>
      <c r="AU8" s="518"/>
      <c r="AV8" s="518"/>
      <c r="AW8" s="518"/>
      <c r="AX8" s="518"/>
      <c r="AY8" s="518"/>
      <c r="AZ8" s="519"/>
      <c r="BA8" s="517" t="s">
        <v>3293</v>
      </c>
      <c r="BB8" s="518"/>
      <c r="BC8" s="518"/>
      <c r="BD8" s="519"/>
    </row>
    <row r="9" spans="2:56" ht="9" customHeight="1">
      <c r="B9" s="30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R9" s="3"/>
      <c r="T9" s="794"/>
      <c r="U9" s="794"/>
      <c r="V9" s="794"/>
      <c r="W9" s="794"/>
      <c r="X9" s="3"/>
      <c r="Y9" s="3"/>
      <c r="Z9" s="159"/>
      <c r="AA9" s="156"/>
      <c r="AB9" s="156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6"/>
      <c r="AP9" s="3"/>
      <c r="AQ9" s="304"/>
      <c r="AS9" s="520"/>
      <c r="AT9" s="521"/>
      <c r="AU9" s="521"/>
      <c r="AV9" s="521"/>
      <c r="AW9" s="521"/>
      <c r="AX9" s="521"/>
      <c r="AY9" s="521"/>
      <c r="AZ9" s="522"/>
      <c r="BA9" s="520"/>
      <c r="BB9" s="521"/>
      <c r="BC9" s="521"/>
      <c r="BD9" s="522"/>
    </row>
    <row r="10" spans="2:56" ht="6" customHeight="1">
      <c r="B10" s="306"/>
      <c r="C10" s="265"/>
      <c r="D10" s="265"/>
      <c r="E10" s="265"/>
      <c r="F10" s="265"/>
      <c r="G10" s="265"/>
      <c r="H10" s="265"/>
      <c r="I10" s="156"/>
      <c r="J10" s="156"/>
      <c r="K10" s="156"/>
      <c r="L10" s="156"/>
      <c r="M10" s="156"/>
      <c r="N10" s="156"/>
      <c r="O10" s="156"/>
      <c r="P10" s="156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304"/>
      <c r="AS10" s="523"/>
      <c r="AT10" s="524"/>
      <c r="AU10" s="524"/>
      <c r="AV10" s="524"/>
      <c r="AW10" s="524"/>
      <c r="AX10" s="524"/>
      <c r="AY10" s="524"/>
      <c r="AZ10" s="525"/>
      <c r="BA10" s="523"/>
      <c r="BB10" s="524"/>
      <c r="BC10" s="524"/>
      <c r="BD10" s="525"/>
    </row>
    <row r="11" spans="2:56" ht="9" customHeight="1">
      <c r="B11" s="791" t="s">
        <v>1430</v>
      </c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793"/>
      <c r="T11" s="777" t="s">
        <v>2279</v>
      </c>
      <c r="U11" s="778"/>
      <c r="V11" s="778"/>
      <c r="W11" s="778"/>
      <c r="X11" s="778"/>
      <c r="Y11" s="778"/>
      <c r="Z11" s="778"/>
      <c r="AA11" s="778"/>
      <c r="AB11" s="778"/>
      <c r="AC11" s="778"/>
      <c r="AD11" s="778"/>
      <c r="AE11" s="778"/>
      <c r="AF11" s="778"/>
      <c r="AG11" s="778"/>
      <c r="AH11" s="778"/>
      <c r="AI11" s="778"/>
      <c r="AJ11" s="778"/>
      <c r="AK11" s="778"/>
      <c r="AL11" s="778"/>
      <c r="AM11" s="778"/>
      <c r="AN11" s="778"/>
      <c r="AO11" s="778"/>
      <c r="AP11" s="779"/>
      <c r="AQ11" s="301"/>
      <c r="AS11" s="526" t="str">
        <f>IF(Enreg_Num="","",Enreg_An&amp;"-"&amp;Enreg_Num)</f>
        <v>07-0000</v>
      </c>
      <c r="AT11" s="527"/>
      <c r="AU11" s="527"/>
      <c r="AV11" s="527"/>
      <c r="AW11" s="527"/>
      <c r="AX11" s="527"/>
      <c r="AY11" s="527"/>
      <c r="AZ11" s="528"/>
      <c r="BA11" s="532">
        <f>IF(Sect="","",Sect)</f>
      </c>
      <c r="BB11" s="533"/>
      <c r="BC11" s="533"/>
      <c r="BD11" s="534"/>
    </row>
    <row r="12" spans="2:56" ht="9" customHeight="1">
      <c r="B12" s="791"/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793"/>
      <c r="T12" s="780"/>
      <c r="U12" s="781"/>
      <c r="V12" s="781"/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1"/>
      <c r="AH12" s="781"/>
      <c r="AI12" s="781"/>
      <c r="AJ12" s="781"/>
      <c r="AK12" s="781"/>
      <c r="AL12" s="781"/>
      <c r="AM12" s="781"/>
      <c r="AN12" s="781"/>
      <c r="AO12" s="781"/>
      <c r="AP12" s="782"/>
      <c r="AQ12" s="301"/>
      <c r="AS12" s="529"/>
      <c r="AT12" s="530"/>
      <c r="AU12" s="530"/>
      <c r="AV12" s="530"/>
      <c r="AW12" s="530"/>
      <c r="AX12" s="530"/>
      <c r="AY12" s="530"/>
      <c r="AZ12" s="531"/>
      <c r="BA12" s="535"/>
      <c r="BB12" s="536"/>
      <c r="BC12" s="536"/>
      <c r="BD12" s="537"/>
    </row>
    <row r="13" spans="2:56" ht="4.5" customHeight="1">
      <c r="B13" s="795" t="s">
        <v>1853</v>
      </c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796"/>
      <c r="AI13" s="796"/>
      <c r="AJ13" s="796"/>
      <c r="AK13" s="796"/>
      <c r="AL13" s="796"/>
      <c r="AM13" s="796"/>
      <c r="AN13" s="796"/>
      <c r="AO13" s="796"/>
      <c r="AP13" s="796"/>
      <c r="AQ13" s="797"/>
      <c r="AS13" s="529"/>
      <c r="AT13" s="530"/>
      <c r="AU13" s="530"/>
      <c r="AV13" s="530"/>
      <c r="AW13" s="530"/>
      <c r="AX13" s="530"/>
      <c r="AY13" s="530"/>
      <c r="AZ13" s="531"/>
      <c r="BA13" s="535"/>
      <c r="BB13" s="536"/>
      <c r="BC13" s="536"/>
      <c r="BD13" s="537"/>
    </row>
    <row r="14" spans="2:56" ht="9" customHeight="1">
      <c r="B14" s="795"/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  <c r="AD14" s="796"/>
      <c r="AE14" s="796"/>
      <c r="AF14" s="796"/>
      <c r="AG14" s="796"/>
      <c r="AH14" s="796"/>
      <c r="AI14" s="796"/>
      <c r="AJ14" s="796"/>
      <c r="AK14" s="796"/>
      <c r="AL14" s="796"/>
      <c r="AM14" s="796"/>
      <c r="AN14" s="796"/>
      <c r="AO14" s="796"/>
      <c r="AP14" s="796"/>
      <c r="AQ14" s="797"/>
      <c r="AR14"/>
      <c r="AS14" s="529"/>
      <c r="AT14" s="530"/>
      <c r="AU14" s="530"/>
      <c r="AV14" s="530"/>
      <c r="AW14" s="530"/>
      <c r="AX14" s="530"/>
      <c r="AY14" s="530"/>
      <c r="AZ14" s="531"/>
      <c r="BA14" s="535"/>
      <c r="BB14" s="536"/>
      <c r="BC14" s="536"/>
      <c r="BD14" s="537"/>
    </row>
    <row r="15" spans="2:80" ht="9" customHeight="1">
      <c r="B15" s="30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08"/>
      <c r="AR15"/>
      <c r="AS15" s="375">
        <f>IF(Datas_Stat!I6=1,"Le type de saisine n'est pas indiqué !","")</f>
      </c>
      <c r="AT15" s="376"/>
      <c r="AU15" s="376"/>
      <c r="AV15" s="376"/>
      <c r="AW15" s="376"/>
      <c r="AX15" s="376"/>
      <c r="AY15" s="376"/>
      <c r="AZ15" s="376"/>
      <c r="BA15" s="376"/>
      <c r="BB15" s="376"/>
      <c r="BC15" s="376"/>
      <c r="BD15" s="376"/>
      <c r="BE15" s="376"/>
      <c r="BF15" s="376"/>
      <c r="BG15" s="376"/>
      <c r="BH15" s="376"/>
      <c r="BI15" s="376"/>
      <c r="BJ15" s="376"/>
      <c r="BK15" s="376"/>
      <c r="BL15" s="376"/>
      <c r="BM15" s="376"/>
      <c r="BN15" s="364"/>
      <c r="BP15" s="469" t="s">
        <v>3871</v>
      </c>
      <c r="BQ15" s="469"/>
      <c r="BR15" s="469"/>
      <c r="BS15" s="469"/>
      <c r="BT15" s="469"/>
      <c r="BU15" s="469"/>
      <c r="BV15" s="469"/>
      <c r="BW15" s="469"/>
      <c r="BX15" s="469"/>
      <c r="BY15" s="469"/>
      <c r="BZ15" s="469"/>
      <c r="CA15" s="469"/>
      <c r="CB15" s="469"/>
    </row>
    <row r="16" spans="2:80" ht="9" customHeight="1">
      <c r="B16" s="360" t="s">
        <v>3915</v>
      </c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3"/>
      <c r="T16" s="476" t="s">
        <v>2280</v>
      </c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8"/>
      <c r="AQ16" s="304"/>
      <c r="AS16" s="365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3"/>
      <c r="BL16" s="363"/>
      <c r="BM16" s="363"/>
      <c r="BN16" s="362"/>
      <c r="BP16" s="469"/>
      <c r="BQ16" s="469"/>
      <c r="BR16" s="469"/>
      <c r="BS16" s="469"/>
      <c r="BT16" s="469"/>
      <c r="BU16" s="469"/>
      <c r="BV16" s="469"/>
      <c r="BW16" s="469"/>
      <c r="BX16" s="469"/>
      <c r="BY16" s="469"/>
      <c r="BZ16" s="469"/>
      <c r="CA16" s="469"/>
      <c r="CB16" s="469"/>
    </row>
    <row r="17" spans="2:80" ht="9" customHeight="1">
      <c r="B17" s="484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3"/>
      <c r="T17" s="479"/>
      <c r="U17" s="480"/>
      <c r="V17" s="480"/>
      <c r="W17" s="480"/>
      <c r="X17" s="480"/>
      <c r="Y17" s="480"/>
      <c r="Z17" s="480"/>
      <c r="AA17" s="480"/>
      <c r="AB17" s="480"/>
      <c r="AC17" s="480"/>
      <c r="AD17" s="480"/>
      <c r="AE17" s="480"/>
      <c r="AF17" s="480"/>
      <c r="AG17" s="480"/>
      <c r="AH17" s="480"/>
      <c r="AI17" s="480"/>
      <c r="AJ17" s="480"/>
      <c r="AK17" s="480"/>
      <c r="AL17" s="480"/>
      <c r="AM17" s="480"/>
      <c r="AN17" s="480"/>
      <c r="AO17" s="480"/>
      <c r="AP17" s="481"/>
      <c r="AQ17" s="309"/>
      <c r="AR17"/>
      <c r="AS17" s="375">
        <f>IF(AND(Datas_Stat!I6=3,Datas_Stat!J13&gt;5999999),"Incohérence entre saisine facultative et montant","")</f>
      </c>
      <c r="AT17" s="376"/>
      <c r="AU17" s="376"/>
      <c r="AV17" s="376"/>
      <c r="AW17" s="376"/>
      <c r="AX17" s="376"/>
      <c r="AY17" s="376"/>
      <c r="AZ17" s="376"/>
      <c r="BA17" s="376"/>
      <c r="BB17" s="376"/>
      <c r="BC17" s="376"/>
      <c r="BD17" s="376"/>
      <c r="BE17" s="376"/>
      <c r="BF17" s="376"/>
      <c r="BG17" s="376"/>
      <c r="BH17" s="376"/>
      <c r="BI17" s="376"/>
      <c r="BJ17" s="376"/>
      <c r="BK17" s="376"/>
      <c r="BL17" s="376"/>
      <c r="BM17" s="376"/>
      <c r="BN17" s="364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</row>
    <row r="18" spans="2:66" ht="6.75" customHeight="1">
      <c r="B18" s="30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09"/>
      <c r="AR18"/>
      <c r="AS18" s="365"/>
      <c r="AT18" s="363"/>
      <c r="AU18" s="363"/>
      <c r="AV18" s="363"/>
      <c r="AW18" s="363"/>
      <c r="AX18" s="363"/>
      <c r="AY18" s="363"/>
      <c r="AZ18" s="363"/>
      <c r="BA18" s="363"/>
      <c r="BB18" s="363"/>
      <c r="BC18" s="363"/>
      <c r="BD18" s="363"/>
      <c r="BE18" s="363"/>
      <c r="BF18" s="363"/>
      <c r="BG18" s="363"/>
      <c r="BH18" s="363"/>
      <c r="BI18" s="363"/>
      <c r="BJ18" s="363"/>
      <c r="BK18" s="363"/>
      <c r="BL18" s="363"/>
      <c r="BM18" s="363"/>
      <c r="BN18" s="362"/>
    </row>
    <row r="19" spans="2:43" ht="6" customHeight="1">
      <c r="B19" s="360" t="s">
        <v>3591</v>
      </c>
      <c r="C19" s="361"/>
      <c r="D19" s="361"/>
      <c r="E19" s="361"/>
      <c r="F19" s="368" t="s">
        <v>2281</v>
      </c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69"/>
      <c r="AJ19" s="369"/>
      <c r="AK19" s="369"/>
      <c r="AL19" s="369"/>
      <c r="AM19" s="369"/>
      <c r="AN19" s="369"/>
      <c r="AO19" s="369"/>
      <c r="AP19" s="370"/>
      <c r="AQ19" s="301"/>
    </row>
    <row r="20" spans="2:43" ht="12" customHeight="1">
      <c r="B20" s="360"/>
      <c r="C20" s="361"/>
      <c r="D20" s="361"/>
      <c r="E20" s="361"/>
      <c r="F20" s="371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372"/>
      <c r="AP20" s="373"/>
      <c r="AQ20" s="304"/>
    </row>
    <row r="21" spans="2:43" ht="9" customHeight="1">
      <c r="B21" s="3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04"/>
    </row>
    <row r="22" spans="2:43" ht="7.5" customHeight="1">
      <c r="B22" s="305"/>
      <c r="C22" s="403" t="s">
        <v>3395</v>
      </c>
      <c r="D22" s="403"/>
      <c r="E22" s="404"/>
      <c r="F22" s="415" t="s">
        <v>2282</v>
      </c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6"/>
      <c r="V22" s="162"/>
      <c r="W22" s="407" t="s">
        <v>3592</v>
      </c>
      <c r="X22" s="408"/>
      <c r="Y22" s="357" t="s">
        <v>2283</v>
      </c>
      <c r="Z22" s="358"/>
      <c r="AA22" s="358"/>
      <c r="AB22" s="358"/>
      <c r="AC22" s="358"/>
      <c r="AD22" s="358"/>
      <c r="AE22" s="356"/>
      <c r="AF22" s="163"/>
      <c r="AG22" s="163"/>
      <c r="AH22" s="421" t="s">
        <v>3593</v>
      </c>
      <c r="AI22" s="422"/>
      <c r="AJ22" s="409" t="s">
        <v>2284</v>
      </c>
      <c r="AK22" s="410"/>
      <c r="AL22" s="410"/>
      <c r="AM22" s="410"/>
      <c r="AN22" s="410"/>
      <c r="AO22" s="410"/>
      <c r="AP22" s="411"/>
      <c r="AQ22" s="301"/>
    </row>
    <row r="23" spans="2:43" ht="8.25" customHeight="1">
      <c r="B23" s="305"/>
      <c r="C23" s="403"/>
      <c r="D23" s="403"/>
      <c r="E23" s="404"/>
      <c r="F23" s="487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9"/>
      <c r="V23" s="162"/>
      <c r="W23" s="407"/>
      <c r="X23" s="408"/>
      <c r="Y23" s="355"/>
      <c r="Z23" s="354"/>
      <c r="AA23" s="354"/>
      <c r="AB23" s="354"/>
      <c r="AC23" s="354"/>
      <c r="AD23" s="354"/>
      <c r="AE23" s="377"/>
      <c r="AF23" s="163"/>
      <c r="AG23" s="163"/>
      <c r="AH23" s="421"/>
      <c r="AI23" s="422"/>
      <c r="AJ23" s="412"/>
      <c r="AK23" s="413"/>
      <c r="AL23" s="413"/>
      <c r="AM23" s="413"/>
      <c r="AN23" s="413"/>
      <c r="AO23" s="413"/>
      <c r="AP23" s="414"/>
      <c r="AQ23" s="301"/>
    </row>
    <row r="24" spans="2:43" ht="6" customHeight="1">
      <c r="B24" s="30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01"/>
    </row>
    <row r="25" spans="2:56" ht="9" customHeight="1">
      <c r="B25" s="783" t="s">
        <v>3595</v>
      </c>
      <c r="C25" s="784"/>
      <c r="D25" s="784"/>
      <c r="E25" s="784"/>
      <c r="F25" s="784"/>
      <c r="G25" s="784"/>
      <c r="H25" s="784"/>
      <c r="I25" s="784"/>
      <c r="J25" s="784"/>
      <c r="K25" s="784"/>
      <c r="L25" s="784"/>
      <c r="M25" s="784"/>
      <c r="N25" s="784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303"/>
      <c r="BA25" s="296"/>
      <c r="BB25" s="296"/>
      <c r="BC25" s="296"/>
      <c r="BD25" s="296"/>
    </row>
    <row r="26" spans="2:56" ht="9" customHeight="1">
      <c r="B26" s="785"/>
      <c r="C26" s="786"/>
      <c r="D26" s="786"/>
      <c r="E26" s="786"/>
      <c r="F26" s="786"/>
      <c r="G26" s="786"/>
      <c r="H26" s="786"/>
      <c r="I26" s="786"/>
      <c r="J26" s="786"/>
      <c r="K26" s="786"/>
      <c r="L26" s="786"/>
      <c r="M26" s="786"/>
      <c r="N26" s="786"/>
      <c r="Q26" s="3"/>
      <c r="R26" s="3"/>
      <c r="T26" s="366" t="s">
        <v>3590</v>
      </c>
      <c r="U26" s="366"/>
      <c r="V26" s="366"/>
      <c r="W26" s="3"/>
      <c r="X26" s="3"/>
      <c r="Y26" s="3"/>
      <c r="Z26" s="3"/>
      <c r="AA26" s="156"/>
      <c r="AB26" s="156"/>
      <c r="AC26" s="156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4"/>
      <c r="AQ26" s="311"/>
      <c r="BA26" s="296"/>
      <c r="BB26" s="296"/>
      <c r="BC26" s="296"/>
      <c r="BD26" s="296"/>
    </row>
    <row r="27" spans="2:43" ht="9" customHeight="1">
      <c r="B27" s="312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3"/>
      <c r="Q27" s="3"/>
      <c r="R27" s="3"/>
      <c r="T27" s="366"/>
      <c r="U27" s="366"/>
      <c r="V27" s="366"/>
      <c r="W27" s="3"/>
      <c r="X27" s="3"/>
      <c r="Y27" s="3"/>
      <c r="Z27" s="3"/>
      <c r="AA27" s="156"/>
      <c r="AB27" s="156"/>
      <c r="AC27" s="156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4"/>
      <c r="AQ27" s="311"/>
    </row>
    <row r="28" spans="2:43" ht="9" customHeight="1">
      <c r="B28" s="312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3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311"/>
    </row>
    <row r="29" spans="2:43" ht="6.75" customHeight="1">
      <c r="B29" s="312"/>
      <c r="C29" s="366" t="s">
        <v>245</v>
      </c>
      <c r="D29" s="366"/>
      <c r="E29" s="366"/>
      <c r="F29" s="366"/>
      <c r="G29" s="366"/>
      <c r="H29" s="366"/>
      <c r="I29" s="366"/>
      <c r="J29" s="366"/>
      <c r="K29" s="366"/>
      <c r="L29" s="367"/>
      <c r="M29" s="635" t="s">
        <v>2285</v>
      </c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6"/>
      <c r="AE29" s="636"/>
      <c r="AF29" s="636"/>
      <c r="AG29" s="636"/>
      <c r="AH29" s="636"/>
      <c r="AI29" s="636"/>
      <c r="AJ29" s="636"/>
      <c r="AK29" s="636"/>
      <c r="AL29" s="636"/>
      <c r="AM29" s="636"/>
      <c r="AN29" s="636"/>
      <c r="AO29" s="636"/>
      <c r="AP29" s="637"/>
      <c r="AQ29" s="313"/>
    </row>
    <row r="30" spans="2:43" ht="6.75" customHeight="1">
      <c r="B30" s="312"/>
      <c r="C30" s="366"/>
      <c r="D30" s="366"/>
      <c r="E30" s="366"/>
      <c r="F30" s="366"/>
      <c r="G30" s="366"/>
      <c r="H30" s="366"/>
      <c r="I30" s="366"/>
      <c r="J30" s="366"/>
      <c r="K30" s="366"/>
      <c r="L30" s="367"/>
      <c r="M30" s="638"/>
      <c r="N30" s="639"/>
      <c r="O30" s="639"/>
      <c r="P30" s="639"/>
      <c r="Q30" s="639"/>
      <c r="R30" s="639"/>
      <c r="S30" s="639"/>
      <c r="T30" s="639"/>
      <c r="U30" s="639"/>
      <c r="V30" s="639"/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40"/>
      <c r="AQ30" s="313"/>
    </row>
    <row r="31" spans="2:43" ht="4.5" customHeight="1">
      <c r="B31" s="312"/>
      <c r="C31" s="266"/>
      <c r="D31" s="266"/>
      <c r="E31" s="266"/>
      <c r="F31" s="266"/>
      <c r="G31" s="266"/>
      <c r="H31" s="266"/>
      <c r="I31" s="266"/>
      <c r="J31" s="266"/>
      <c r="K31" s="266"/>
      <c r="L31" s="3"/>
      <c r="M31" s="641"/>
      <c r="N31" s="642"/>
      <c r="O31" s="642"/>
      <c r="P31" s="642"/>
      <c r="Q31" s="642"/>
      <c r="R31" s="642"/>
      <c r="S31" s="642"/>
      <c r="T31" s="642"/>
      <c r="U31" s="642"/>
      <c r="V31" s="642"/>
      <c r="W31" s="642"/>
      <c r="X31" s="642"/>
      <c r="Y31" s="642"/>
      <c r="Z31" s="642"/>
      <c r="AA31" s="642"/>
      <c r="AB31" s="642"/>
      <c r="AC31" s="642"/>
      <c r="AD31" s="642"/>
      <c r="AE31" s="642"/>
      <c r="AF31" s="642"/>
      <c r="AG31" s="642"/>
      <c r="AH31" s="642"/>
      <c r="AI31" s="642"/>
      <c r="AJ31" s="642"/>
      <c r="AK31" s="642"/>
      <c r="AL31" s="642"/>
      <c r="AM31" s="642"/>
      <c r="AN31" s="642"/>
      <c r="AO31" s="642"/>
      <c r="AP31" s="643"/>
      <c r="AQ31" s="313"/>
    </row>
    <row r="32" spans="2:43" ht="9" customHeight="1">
      <c r="B32" s="30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01"/>
    </row>
    <row r="33" spans="2:43" ht="13.5" customHeight="1">
      <c r="B33" s="305"/>
      <c r="C33" s="378" t="s">
        <v>3315</v>
      </c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8"/>
      <c r="O33" s="378"/>
      <c r="P33" s="378"/>
      <c r="Q33" s="378"/>
      <c r="R33" s="378"/>
      <c r="S33" s="378"/>
      <c r="T33" s="378"/>
      <c r="U33" s="378"/>
      <c r="V33" s="378"/>
      <c r="W33" s="378"/>
      <c r="X33" s="378"/>
      <c r="Y33" s="333"/>
      <c r="Z33" s="374" t="s">
        <v>3803</v>
      </c>
      <c r="AA33" s="369"/>
      <c r="AB33" s="369"/>
      <c r="AC33" s="369"/>
      <c r="AD33" s="369"/>
      <c r="AE33" s="369"/>
      <c r="AF33" s="369"/>
      <c r="AG33" s="369"/>
      <c r="AH33" s="369"/>
      <c r="AI33" s="369"/>
      <c r="AJ33" s="369"/>
      <c r="AK33" s="369"/>
      <c r="AL33" s="369"/>
      <c r="AM33" s="369"/>
      <c r="AN33" s="369"/>
      <c r="AO33" s="369"/>
      <c r="AP33" s="370"/>
      <c r="AQ33" s="304"/>
    </row>
    <row r="34" spans="2:43" ht="4.5" customHeight="1">
      <c r="B34" s="305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8"/>
      <c r="O34" s="378"/>
      <c r="P34" s="378"/>
      <c r="Q34" s="378"/>
      <c r="R34" s="378"/>
      <c r="S34" s="378"/>
      <c r="T34" s="378"/>
      <c r="U34" s="378"/>
      <c r="V34" s="378"/>
      <c r="W34" s="378"/>
      <c r="X34" s="378"/>
      <c r="Y34" s="334"/>
      <c r="Z34" s="371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3"/>
      <c r="AQ34" s="308"/>
    </row>
    <row r="35" spans="2:46" ht="9" customHeight="1">
      <c r="B35" s="30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01"/>
      <c r="AT35" s="276"/>
    </row>
    <row r="36" spans="2:67" ht="9" customHeight="1">
      <c r="B36" s="360" t="s">
        <v>3914</v>
      </c>
      <c r="C36" s="361"/>
      <c r="D36" s="361"/>
      <c r="E36" s="359"/>
      <c r="F36" s="368" t="s">
        <v>2281</v>
      </c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70"/>
      <c r="AQ36" s="308"/>
      <c r="AT36" s="3"/>
      <c r="BO36" s="284"/>
    </row>
    <row r="37" spans="2:69" ht="9" customHeight="1">
      <c r="B37" s="360"/>
      <c r="C37" s="361"/>
      <c r="D37" s="361"/>
      <c r="E37" s="359"/>
      <c r="F37" s="371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372"/>
      <c r="AO37" s="372"/>
      <c r="AP37" s="373"/>
      <c r="AQ37" s="308"/>
      <c r="BO37" s="284"/>
      <c r="BP37" s="284"/>
      <c r="BQ37" s="284"/>
    </row>
    <row r="38" spans="2:43" ht="9" customHeight="1">
      <c r="B38" s="30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01"/>
    </row>
    <row r="39" spans="2:43" ht="9" customHeight="1">
      <c r="B39" s="310"/>
      <c r="C39" s="403" t="s">
        <v>3395</v>
      </c>
      <c r="D39" s="403"/>
      <c r="E39" s="404"/>
      <c r="F39" s="415" t="s">
        <v>2286</v>
      </c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7"/>
      <c r="V39" s="162"/>
      <c r="W39" s="407" t="s">
        <v>3592</v>
      </c>
      <c r="X39" s="408"/>
      <c r="Y39" s="357" t="s">
        <v>2287</v>
      </c>
      <c r="Z39" s="358"/>
      <c r="AA39" s="358"/>
      <c r="AB39" s="358"/>
      <c r="AC39" s="358"/>
      <c r="AD39" s="358"/>
      <c r="AE39" s="356"/>
      <c r="AF39" s="163"/>
      <c r="AG39" s="163"/>
      <c r="AH39" s="421" t="s">
        <v>3593</v>
      </c>
      <c r="AI39" s="422"/>
      <c r="AJ39" s="409" t="s">
        <v>2288</v>
      </c>
      <c r="AK39" s="410"/>
      <c r="AL39" s="410"/>
      <c r="AM39" s="410"/>
      <c r="AN39" s="410"/>
      <c r="AO39" s="410"/>
      <c r="AP39" s="411"/>
      <c r="AQ39" s="304"/>
    </row>
    <row r="40" spans="2:43" ht="9" customHeight="1">
      <c r="B40" s="310"/>
      <c r="C40" s="403"/>
      <c r="D40" s="403"/>
      <c r="E40" s="404"/>
      <c r="F40" s="418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20"/>
      <c r="V40" s="162"/>
      <c r="W40" s="407"/>
      <c r="X40" s="408"/>
      <c r="Y40" s="355"/>
      <c r="Z40" s="354"/>
      <c r="AA40" s="354"/>
      <c r="AB40" s="354"/>
      <c r="AC40" s="354"/>
      <c r="AD40" s="354"/>
      <c r="AE40" s="377"/>
      <c r="AF40" s="163"/>
      <c r="AG40" s="163"/>
      <c r="AH40" s="421"/>
      <c r="AI40" s="422"/>
      <c r="AJ40" s="412"/>
      <c r="AK40" s="413"/>
      <c r="AL40" s="413"/>
      <c r="AM40" s="413"/>
      <c r="AN40" s="413"/>
      <c r="AO40" s="413"/>
      <c r="AP40" s="414"/>
      <c r="AQ40" s="304"/>
    </row>
    <row r="41" spans="2:72" ht="9" customHeight="1">
      <c r="B41" s="314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315"/>
      <c r="BP41" s="469"/>
      <c r="BQ41" s="469"/>
      <c r="BR41" s="469"/>
      <c r="BS41" s="469"/>
      <c r="BT41" s="469"/>
    </row>
    <row r="42" spans="2:72" ht="9" customHeight="1">
      <c r="B42" s="397" t="s">
        <v>3913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9"/>
      <c r="BP42" s="469"/>
      <c r="BQ42" s="469"/>
      <c r="BR42" s="469"/>
      <c r="BS42" s="469"/>
      <c r="BT42" s="469"/>
    </row>
    <row r="43" spans="2:66" ht="9" customHeight="1">
      <c r="B43" s="400"/>
      <c r="C43" s="401"/>
      <c r="D43" s="401"/>
      <c r="E43" s="401"/>
      <c r="F43" s="401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2"/>
      <c r="AS43" s="388">
        <f>IF(LEN(Objet)&gt;255,"Attention ! 255 caractères maximum : vous avez saisi "&amp;(LEN(Objet)-200)&amp;" caractères de trop. Resaisissez SVP.","")</f>
      </c>
      <c r="AT43" s="389"/>
      <c r="AU43" s="389"/>
      <c r="AV43" s="389"/>
      <c r="AW43" s="389"/>
      <c r="AX43" s="389"/>
      <c r="AY43" s="389"/>
      <c r="AZ43" s="389"/>
      <c r="BA43" s="389"/>
      <c r="BB43" s="389"/>
      <c r="BC43" s="389"/>
      <c r="BD43" s="389"/>
      <c r="BE43" s="389"/>
      <c r="BF43" s="389"/>
      <c r="BG43" s="389"/>
      <c r="BH43" s="389"/>
      <c r="BI43" s="389"/>
      <c r="BJ43" s="389"/>
      <c r="BK43" s="389"/>
      <c r="BL43" s="389"/>
      <c r="BM43" s="389"/>
      <c r="BN43" s="390"/>
    </row>
    <row r="44" spans="2:80" ht="6" customHeight="1">
      <c r="B44" s="400"/>
      <c r="C44" s="401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401"/>
      <c r="AH44" s="401"/>
      <c r="AI44" s="401"/>
      <c r="AJ44" s="401"/>
      <c r="AK44" s="401"/>
      <c r="AL44" s="401"/>
      <c r="AM44" s="401"/>
      <c r="AN44" s="401"/>
      <c r="AO44" s="401"/>
      <c r="AP44" s="401"/>
      <c r="AQ44" s="402"/>
      <c r="AS44" s="391"/>
      <c r="AT44" s="392"/>
      <c r="AU44" s="392"/>
      <c r="AV44" s="392"/>
      <c r="AW44" s="392"/>
      <c r="AX44" s="392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2"/>
      <c r="BM44" s="392"/>
      <c r="BN44" s="393"/>
      <c r="BP44" s="469" t="s">
        <v>3870</v>
      </c>
      <c r="BQ44" s="469"/>
      <c r="BR44" s="469"/>
      <c r="BS44" s="469"/>
      <c r="BT44" s="469"/>
      <c r="BU44" s="469"/>
      <c r="BV44" s="469"/>
      <c r="BW44" s="469"/>
      <c r="BX44" s="469"/>
      <c r="BY44" s="469"/>
      <c r="BZ44" s="469"/>
      <c r="CA44" s="469"/>
      <c r="CB44" s="469"/>
    </row>
    <row r="45" spans="2:80" ht="9" customHeight="1">
      <c r="B45" s="405" t="s">
        <v>1869</v>
      </c>
      <c r="C45" s="406"/>
      <c r="D45" s="406"/>
      <c r="E45" s="443" t="s">
        <v>2289</v>
      </c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5"/>
      <c r="AQ45" s="308"/>
      <c r="AS45" s="391"/>
      <c r="AT45" s="392"/>
      <c r="AU45" s="392"/>
      <c r="AV45" s="392"/>
      <c r="AW45" s="392"/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2"/>
      <c r="BK45" s="392"/>
      <c r="BL45" s="392"/>
      <c r="BM45" s="392"/>
      <c r="BN45" s="393"/>
      <c r="BP45" s="469"/>
      <c r="BQ45" s="469"/>
      <c r="BR45" s="469"/>
      <c r="BS45" s="469"/>
      <c r="BT45" s="469"/>
      <c r="BU45" s="469"/>
      <c r="BV45" s="469"/>
      <c r="BW45" s="469"/>
      <c r="BX45" s="469"/>
      <c r="BY45" s="469"/>
      <c r="BZ45" s="469"/>
      <c r="CA45" s="469"/>
      <c r="CB45" s="469"/>
    </row>
    <row r="46" spans="2:80" ht="9" customHeight="1">
      <c r="B46" s="405"/>
      <c r="C46" s="406"/>
      <c r="D46" s="406"/>
      <c r="E46" s="446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  <c r="AL46" s="447"/>
      <c r="AM46" s="447"/>
      <c r="AN46" s="447"/>
      <c r="AO46" s="447"/>
      <c r="AP46" s="448"/>
      <c r="AQ46" s="308"/>
      <c r="AS46" s="391"/>
      <c r="AT46" s="392"/>
      <c r="AU46" s="392"/>
      <c r="AV46" s="392"/>
      <c r="AW46" s="392"/>
      <c r="AX46" s="392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  <c r="BI46" s="392"/>
      <c r="BJ46" s="392"/>
      <c r="BK46" s="392"/>
      <c r="BL46" s="392"/>
      <c r="BM46" s="392"/>
      <c r="BN46" s="393"/>
      <c r="BP46" s="469"/>
      <c r="BQ46" s="469"/>
      <c r="BR46" s="469"/>
      <c r="BS46" s="469"/>
      <c r="BT46" s="469"/>
      <c r="BU46" s="469"/>
      <c r="BV46" s="469"/>
      <c r="BW46" s="469"/>
      <c r="BX46" s="469"/>
      <c r="BY46" s="469"/>
      <c r="BZ46" s="469"/>
      <c r="CA46" s="469"/>
      <c r="CB46" s="469"/>
    </row>
    <row r="47" spans="2:66" ht="20.25" customHeight="1">
      <c r="B47" s="405"/>
      <c r="C47" s="406"/>
      <c r="D47" s="406"/>
      <c r="E47" s="449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  <c r="AO47" s="450"/>
      <c r="AP47" s="451"/>
      <c r="AQ47" s="308"/>
      <c r="AS47" s="394"/>
      <c r="AT47" s="395"/>
      <c r="AU47" s="395"/>
      <c r="AV47" s="395"/>
      <c r="AW47" s="395"/>
      <c r="AX47" s="395"/>
      <c r="AY47" s="395"/>
      <c r="AZ47" s="395"/>
      <c r="BA47" s="395"/>
      <c r="BB47" s="395"/>
      <c r="BC47" s="395"/>
      <c r="BD47" s="395"/>
      <c r="BE47" s="395"/>
      <c r="BF47" s="395"/>
      <c r="BG47" s="395"/>
      <c r="BH47" s="395"/>
      <c r="BI47" s="395"/>
      <c r="BJ47" s="395"/>
      <c r="BK47" s="395"/>
      <c r="BL47" s="395"/>
      <c r="BM47" s="395"/>
      <c r="BN47" s="396"/>
    </row>
    <row r="48" spans="2:75" ht="9" customHeight="1">
      <c r="B48" s="30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272"/>
      <c r="AC48" s="3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308"/>
      <c r="AS48" s="437">
        <f>IF(Datas_Stat!M13="","Le type de marché n'est pas indiqué !","")</f>
      </c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9"/>
      <c r="BP48" s="469" t="s">
        <v>3868</v>
      </c>
      <c r="BQ48" s="469"/>
      <c r="BR48" s="469"/>
      <c r="BS48" s="469"/>
      <c r="BT48" s="469"/>
      <c r="BU48" s="469"/>
      <c r="BV48" s="469"/>
      <c r="BW48" s="469"/>
    </row>
    <row r="49" spans="2:75" ht="9" customHeight="1">
      <c r="B49" s="30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667" t="s">
        <v>3319</v>
      </c>
      <c r="AF49" s="667"/>
      <c r="AG49" s="667"/>
      <c r="AH49" s="667"/>
      <c r="AI49" s="667"/>
      <c r="AJ49" s="667"/>
      <c r="AK49" s="667"/>
      <c r="AL49" s="667"/>
      <c r="AM49" s="667"/>
      <c r="AN49" s="667"/>
      <c r="AO49" s="667"/>
      <c r="AP49" s="667"/>
      <c r="AQ49" s="304"/>
      <c r="AS49" s="440"/>
      <c r="AT49" s="441"/>
      <c r="AU49" s="441"/>
      <c r="AV49" s="441"/>
      <c r="AW49" s="441"/>
      <c r="AX49" s="441"/>
      <c r="AY49" s="441"/>
      <c r="AZ49" s="441"/>
      <c r="BA49" s="441"/>
      <c r="BB49" s="441"/>
      <c r="BC49" s="441"/>
      <c r="BD49" s="441"/>
      <c r="BE49" s="441"/>
      <c r="BF49" s="441"/>
      <c r="BG49" s="441"/>
      <c r="BH49" s="441"/>
      <c r="BI49" s="441"/>
      <c r="BJ49" s="441"/>
      <c r="BK49" s="441"/>
      <c r="BL49" s="441"/>
      <c r="BM49" s="441"/>
      <c r="BN49" s="442"/>
      <c r="BP49" s="469"/>
      <c r="BQ49" s="469"/>
      <c r="BR49" s="469"/>
      <c r="BS49" s="469"/>
      <c r="BT49" s="469"/>
      <c r="BU49" s="469"/>
      <c r="BV49" s="469"/>
      <c r="BW49" s="469"/>
    </row>
    <row r="50" spans="2:66" ht="9" customHeight="1">
      <c r="B50" s="453" t="s">
        <v>3495</v>
      </c>
      <c r="C50" s="454"/>
      <c r="D50" s="454"/>
      <c r="E50" s="454"/>
      <c r="F50" s="454"/>
      <c r="G50" s="454"/>
      <c r="H50" s="454"/>
      <c r="I50" s="454"/>
      <c r="J50" s="160"/>
      <c r="K50" s="160"/>
      <c r="L50" s="164"/>
      <c r="M50" s="164"/>
      <c r="N50" s="164"/>
      <c r="O50" s="164"/>
      <c r="P50" s="164"/>
      <c r="Q50" s="160"/>
      <c r="R50" s="160"/>
      <c r="S50" s="160"/>
      <c r="T50" s="160"/>
      <c r="U50" s="160"/>
      <c r="V50" s="160"/>
      <c r="W50" s="160"/>
      <c r="X50" s="160"/>
      <c r="Y50" s="165"/>
      <c r="Z50" s="160"/>
      <c r="AA50" s="3"/>
      <c r="AB50" s="3"/>
      <c r="AC50" s="3"/>
      <c r="AD50" s="285"/>
      <c r="AE50" s="667"/>
      <c r="AF50" s="667"/>
      <c r="AG50" s="667"/>
      <c r="AH50" s="667"/>
      <c r="AI50" s="667"/>
      <c r="AJ50" s="667"/>
      <c r="AK50" s="667"/>
      <c r="AL50" s="667"/>
      <c r="AM50" s="667"/>
      <c r="AN50" s="667"/>
      <c r="AO50" s="667"/>
      <c r="AP50" s="667"/>
      <c r="AQ50" s="304"/>
      <c r="AS50" s="379">
        <f>IF(Datas_Stat!U7&gt;1,"Ne cocher qu'une seule des quatre cases 
relatives à la forme du contrat !","")</f>
      </c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0"/>
      <c r="BJ50" s="380"/>
      <c r="BK50" s="380"/>
      <c r="BL50" s="380"/>
      <c r="BM50" s="380"/>
      <c r="BN50" s="381"/>
    </row>
    <row r="51" spans="2:66" ht="9" customHeight="1">
      <c r="B51" s="453"/>
      <c r="C51" s="454"/>
      <c r="D51" s="454"/>
      <c r="E51" s="454"/>
      <c r="F51" s="454"/>
      <c r="G51" s="454"/>
      <c r="H51" s="454"/>
      <c r="I51" s="454"/>
      <c r="J51" s="160"/>
      <c r="K51" s="160"/>
      <c r="L51" s="164"/>
      <c r="M51" s="164"/>
      <c r="N51" s="164"/>
      <c r="O51" s="164"/>
      <c r="P51" s="164"/>
      <c r="Q51" s="160"/>
      <c r="R51" s="160"/>
      <c r="S51" s="160"/>
      <c r="T51" s="160"/>
      <c r="U51" s="160"/>
      <c r="V51" s="160"/>
      <c r="W51" s="160"/>
      <c r="X51" s="165"/>
      <c r="Y51" s="165"/>
      <c r="Z51" s="165"/>
      <c r="AA51" s="3"/>
      <c r="AB51" s="3"/>
      <c r="AC51" s="3"/>
      <c r="AD51" s="3"/>
      <c r="AE51" s="429" t="s">
        <v>3318</v>
      </c>
      <c r="AF51" s="429"/>
      <c r="AG51" s="429"/>
      <c r="AH51" s="429"/>
      <c r="AI51" s="429"/>
      <c r="AJ51" s="429"/>
      <c r="AK51" s="429"/>
      <c r="AL51" s="429"/>
      <c r="AM51" s="429"/>
      <c r="AN51" s="429"/>
      <c r="AO51" s="429"/>
      <c r="AP51" s="429"/>
      <c r="AQ51" s="301"/>
      <c r="AS51" s="382"/>
      <c r="AT51" s="383"/>
      <c r="AU51" s="383"/>
      <c r="AV51" s="383"/>
      <c r="AW51" s="383"/>
      <c r="AX51" s="383"/>
      <c r="AY51" s="383"/>
      <c r="AZ51" s="383"/>
      <c r="BA51" s="383"/>
      <c r="BB51" s="383"/>
      <c r="BC51" s="383"/>
      <c r="BD51" s="383"/>
      <c r="BE51" s="383"/>
      <c r="BF51" s="383"/>
      <c r="BG51" s="383"/>
      <c r="BH51" s="383"/>
      <c r="BI51" s="383"/>
      <c r="BJ51" s="383"/>
      <c r="BK51" s="383"/>
      <c r="BL51" s="383"/>
      <c r="BM51" s="383"/>
      <c r="BN51" s="384"/>
    </row>
    <row r="52" spans="2:80" ht="9" customHeight="1">
      <c r="B52" s="305"/>
      <c r="C52" s="3"/>
      <c r="D52" s="3"/>
      <c r="E52" s="3"/>
      <c r="F52" s="3"/>
      <c r="G52" s="3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3"/>
      <c r="AC52" s="3"/>
      <c r="AD52" s="3"/>
      <c r="AE52" s="429"/>
      <c r="AF52" s="429"/>
      <c r="AG52" s="429"/>
      <c r="AH52" s="429"/>
      <c r="AI52" s="429"/>
      <c r="AJ52" s="429"/>
      <c r="AK52" s="429"/>
      <c r="AL52" s="429"/>
      <c r="AM52" s="429"/>
      <c r="AN52" s="429"/>
      <c r="AO52" s="429"/>
      <c r="AP52" s="429"/>
      <c r="AQ52" s="316"/>
      <c r="AS52" s="382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F52" s="383"/>
      <c r="BG52" s="383"/>
      <c r="BH52" s="383"/>
      <c r="BI52" s="383"/>
      <c r="BJ52" s="383"/>
      <c r="BK52" s="383"/>
      <c r="BL52" s="383"/>
      <c r="BM52" s="383"/>
      <c r="BN52" s="384"/>
      <c r="BP52" s="469" t="s">
        <v>3869</v>
      </c>
      <c r="BQ52" s="469"/>
      <c r="BR52" s="469"/>
      <c r="BS52" s="469"/>
      <c r="BT52" s="469"/>
      <c r="BU52" s="469"/>
      <c r="BV52" s="469"/>
      <c r="BW52" s="469"/>
      <c r="BX52" s="469"/>
      <c r="BY52" s="469"/>
      <c r="BZ52" s="469"/>
      <c r="CA52" s="469"/>
      <c r="CB52" s="469"/>
    </row>
    <row r="53" spans="2:80" ht="9" customHeight="1">
      <c r="B53" s="30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272"/>
      <c r="AB53" s="3"/>
      <c r="AC53" s="3"/>
      <c r="AD53" s="452" t="s">
        <v>3322</v>
      </c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3"/>
      <c r="AP53" s="166"/>
      <c r="AQ53" s="316"/>
      <c r="AS53" s="382"/>
      <c r="AT53" s="383"/>
      <c r="AU53" s="383"/>
      <c r="AV53" s="383"/>
      <c r="AW53" s="383"/>
      <c r="AX53" s="383"/>
      <c r="AY53" s="383"/>
      <c r="AZ53" s="383"/>
      <c r="BA53" s="383"/>
      <c r="BB53" s="383"/>
      <c r="BC53" s="383"/>
      <c r="BD53" s="383"/>
      <c r="BE53" s="383"/>
      <c r="BF53" s="383"/>
      <c r="BG53" s="383"/>
      <c r="BH53" s="383"/>
      <c r="BI53" s="383"/>
      <c r="BJ53" s="383"/>
      <c r="BK53" s="383"/>
      <c r="BL53" s="383"/>
      <c r="BM53" s="383"/>
      <c r="BN53" s="384"/>
      <c r="BP53" s="469"/>
      <c r="BQ53" s="469"/>
      <c r="BR53" s="469"/>
      <c r="BS53" s="469"/>
      <c r="BT53" s="469"/>
      <c r="BU53" s="469"/>
      <c r="BV53" s="469"/>
      <c r="BW53" s="469"/>
      <c r="BX53" s="469"/>
      <c r="BY53" s="469"/>
      <c r="BZ53" s="469"/>
      <c r="CA53" s="469"/>
      <c r="CB53" s="469"/>
    </row>
    <row r="54" spans="2:80" ht="7.5" customHeight="1">
      <c r="B54" s="305"/>
      <c r="C54" s="3"/>
      <c r="D54" s="3"/>
      <c r="E54" s="3"/>
      <c r="F54" s="3"/>
      <c r="G54" s="3"/>
      <c r="H54" s="470" t="s">
        <v>3309</v>
      </c>
      <c r="I54" s="470"/>
      <c r="J54" s="470"/>
      <c r="K54" s="470"/>
      <c r="L54" s="654">
        <v>4</v>
      </c>
      <c r="M54" s="654"/>
      <c r="N54" s="459" t="s">
        <v>3984</v>
      </c>
      <c r="O54" s="471"/>
      <c r="P54" s="471"/>
      <c r="Q54" s="472"/>
      <c r="R54" s="3"/>
      <c r="S54" s="3"/>
      <c r="T54" s="465" t="s">
        <v>1868</v>
      </c>
      <c r="U54" s="465"/>
      <c r="V54" s="465"/>
      <c r="W54" s="465"/>
      <c r="X54" s="465"/>
      <c r="Y54" s="459"/>
      <c r="Z54" s="460"/>
      <c r="AA54" s="461"/>
      <c r="AB54" s="272"/>
      <c r="AC54" s="3"/>
      <c r="AD54" s="452"/>
      <c r="AE54" s="452"/>
      <c r="AF54" s="452"/>
      <c r="AG54" s="452"/>
      <c r="AH54" s="452"/>
      <c r="AI54" s="452"/>
      <c r="AJ54" s="452"/>
      <c r="AK54" s="452"/>
      <c r="AL54" s="452"/>
      <c r="AM54" s="452"/>
      <c r="AN54" s="452"/>
      <c r="AO54" s="3"/>
      <c r="AP54" s="166"/>
      <c r="AQ54" s="317"/>
      <c r="AS54" s="382"/>
      <c r="AT54" s="383"/>
      <c r="AU54" s="383"/>
      <c r="AV54" s="383"/>
      <c r="AW54" s="383"/>
      <c r="AX54" s="383"/>
      <c r="AY54" s="383"/>
      <c r="AZ54" s="383"/>
      <c r="BA54" s="383"/>
      <c r="BB54" s="383"/>
      <c r="BC54" s="383"/>
      <c r="BD54" s="383"/>
      <c r="BE54" s="383"/>
      <c r="BF54" s="383"/>
      <c r="BG54" s="383"/>
      <c r="BH54" s="383"/>
      <c r="BI54" s="383"/>
      <c r="BJ54" s="383"/>
      <c r="BK54" s="383"/>
      <c r="BL54" s="383"/>
      <c r="BM54" s="383"/>
      <c r="BN54" s="384"/>
      <c r="BP54" s="469"/>
      <c r="BQ54" s="469"/>
      <c r="BR54" s="469"/>
      <c r="BS54" s="469"/>
      <c r="BT54" s="469"/>
      <c r="BU54" s="469"/>
      <c r="BV54" s="469"/>
      <c r="BW54" s="469"/>
      <c r="BX54" s="469"/>
      <c r="BY54" s="469"/>
      <c r="BZ54" s="469"/>
      <c r="CA54" s="469"/>
      <c r="CB54" s="469"/>
    </row>
    <row r="55" spans="2:66" ht="9" customHeight="1">
      <c r="B55" s="305"/>
      <c r="C55" s="3"/>
      <c r="D55" s="3"/>
      <c r="E55" s="3"/>
      <c r="F55" s="3"/>
      <c r="G55" s="3"/>
      <c r="H55" s="470"/>
      <c r="I55" s="470"/>
      <c r="J55" s="470"/>
      <c r="K55" s="470"/>
      <c r="L55" s="654"/>
      <c r="M55" s="654"/>
      <c r="N55" s="473"/>
      <c r="O55" s="474"/>
      <c r="P55" s="474"/>
      <c r="Q55" s="475"/>
      <c r="R55" s="3"/>
      <c r="S55" s="3"/>
      <c r="T55" s="465"/>
      <c r="U55" s="465"/>
      <c r="V55" s="465"/>
      <c r="W55" s="465"/>
      <c r="X55" s="465"/>
      <c r="Y55" s="462"/>
      <c r="Z55" s="463"/>
      <c r="AA55" s="464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01"/>
      <c r="AS55" s="382"/>
      <c r="AT55" s="383"/>
      <c r="AU55" s="383"/>
      <c r="AV55" s="383"/>
      <c r="AW55" s="383"/>
      <c r="AX55" s="383"/>
      <c r="AY55" s="383"/>
      <c r="AZ55" s="383"/>
      <c r="BA55" s="383"/>
      <c r="BB55" s="383"/>
      <c r="BC55" s="383"/>
      <c r="BD55" s="383"/>
      <c r="BE55" s="383"/>
      <c r="BF55" s="383"/>
      <c r="BG55" s="383"/>
      <c r="BH55" s="383"/>
      <c r="BI55" s="383"/>
      <c r="BJ55" s="383"/>
      <c r="BK55" s="383"/>
      <c r="BL55" s="383"/>
      <c r="BM55" s="383"/>
      <c r="BN55" s="384"/>
    </row>
    <row r="56" spans="2:66" ht="9" customHeight="1">
      <c r="B56" s="305"/>
      <c r="C56" s="468" t="str">
        <f>IF(CPV="","",IF(ISNA(VLOOKUP((CPV),T_Rech_CPV_DG,2,FALSE)),"Code erroné : vérifier dans l'onglet 'Annexe 2' et ressaisir le code SVP",VLOOKUP((CPV),T_Rech_CPV_DG,2,FALSE)))</f>
        <v>Services d'architecture, d'ingénierie, de construction et services de conseils techniques connexes.</v>
      </c>
      <c r="D56" s="469"/>
      <c r="E56" s="469"/>
      <c r="F56" s="469"/>
      <c r="G56" s="469"/>
      <c r="H56" s="469"/>
      <c r="I56" s="469"/>
      <c r="J56" s="469"/>
      <c r="K56" s="469"/>
      <c r="L56" s="469"/>
      <c r="M56" s="469"/>
      <c r="N56" s="469"/>
      <c r="O56" s="469"/>
      <c r="P56" s="469"/>
      <c r="Q56" s="469"/>
      <c r="R56" s="469"/>
      <c r="S56" s="469"/>
      <c r="T56" s="469"/>
      <c r="U56" s="469"/>
      <c r="V56" s="469"/>
      <c r="W56" s="469"/>
      <c r="X56" s="469"/>
      <c r="Y56" s="284"/>
      <c r="Z56" s="284"/>
      <c r="AA56" s="284"/>
      <c r="AB56" s="284"/>
      <c r="AC56" s="284"/>
      <c r="AD56" s="3"/>
      <c r="AE56" s="3"/>
      <c r="AF56" s="435" t="s">
        <v>3321</v>
      </c>
      <c r="AG56" s="435"/>
      <c r="AH56" s="435"/>
      <c r="AI56" s="435"/>
      <c r="AJ56" s="435"/>
      <c r="AK56" s="435"/>
      <c r="AL56" s="435"/>
      <c r="AM56" s="435"/>
      <c r="AN56" s="435"/>
      <c r="AO56" s="3"/>
      <c r="AP56" s="3"/>
      <c r="AQ56" s="301"/>
      <c r="AS56" s="385"/>
      <c r="AT56" s="386"/>
      <c r="AU56" s="386"/>
      <c r="AV56" s="386"/>
      <c r="AW56" s="386"/>
      <c r="AX56" s="386"/>
      <c r="AY56" s="386"/>
      <c r="AZ56" s="386"/>
      <c r="BA56" s="386"/>
      <c r="BB56" s="386"/>
      <c r="BC56" s="386"/>
      <c r="BD56" s="386"/>
      <c r="BE56" s="386"/>
      <c r="BF56" s="386"/>
      <c r="BG56" s="386"/>
      <c r="BH56" s="386"/>
      <c r="BI56" s="386"/>
      <c r="BJ56" s="386"/>
      <c r="BK56" s="386"/>
      <c r="BL56" s="386"/>
      <c r="BM56" s="386"/>
      <c r="BN56" s="387"/>
    </row>
    <row r="57" spans="2:75" ht="9" customHeight="1">
      <c r="B57" s="305"/>
      <c r="C57" s="469"/>
      <c r="D57" s="469"/>
      <c r="E57" s="469"/>
      <c r="F57" s="469"/>
      <c r="G57" s="469"/>
      <c r="H57" s="469"/>
      <c r="I57" s="469"/>
      <c r="J57" s="469"/>
      <c r="K57" s="469"/>
      <c r="L57" s="469"/>
      <c r="M57" s="469"/>
      <c r="N57" s="469"/>
      <c r="O57" s="469"/>
      <c r="P57" s="469"/>
      <c r="Q57" s="469"/>
      <c r="R57" s="469"/>
      <c r="S57" s="469"/>
      <c r="T57" s="469"/>
      <c r="U57" s="469"/>
      <c r="V57" s="469"/>
      <c r="W57" s="469"/>
      <c r="X57" s="469"/>
      <c r="Y57" s="284"/>
      <c r="Z57" s="284"/>
      <c r="AA57" s="284"/>
      <c r="AB57" s="284"/>
      <c r="AC57" s="284"/>
      <c r="AD57" s="3"/>
      <c r="AE57" s="3"/>
      <c r="AF57" s="435"/>
      <c r="AG57" s="435"/>
      <c r="AH57" s="435"/>
      <c r="AI57" s="435"/>
      <c r="AJ57" s="435"/>
      <c r="AK57" s="435"/>
      <c r="AL57" s="435"/>
      <c r="AM57" s="435"/>
      <c r="AN57" s="435"/>
      <c r="AO57" s="3"/>
      <c r="AP57" s="165"/>
      <c r="AQ57" s="301"/>
      <c r="AS57" s="437">
        <f>IF(Datas_Stat!O13="","La procédure n'est pas indiquée !","")</f>
      </c>
      <c r="AT57" s="438"/>
      <c r="AU57" s="438"/>
      <c r="AV57" s="438"/>
      <c r="AW57" s="438"/>
      <c r="AX57" s="438"/>
      <c r="AY57" s="438"/>
      <c r="AZ57" s="438"/>
      <c r="BA57" s="438"/>
      <c r="BB57" s="438"/>
      <c r="BC57" s="438"/>
      <c r="BD57" s="438"/>
      <c r="BE57" s="438"/>
      <c r="BF57" s="438"/>
      <c r="BG57" s="438"/>
      <c r="BH57" s="438"/>
      <c r="BI57" s="438"/>
      <c r="BJ57" s="438"/>
      <c r="BK57" s="438"/>
      <c r="BL57" s="438"/>
      <c r="BM57" s="438"/>
      <c r="BN57" s="439"/>
      <c r="BP57" s="469" t="s">
        <v>3294</v>
      </c>
      <c r="BQ57" s="469"/>
      <c r="BR57" s="469"/>
      <c r="BS57" s="469"/>
      <c r="BT57" s="469"/>
      <c r="BU57" s="469"/>
      <c r="BV57" s="469"/>
      <c r="BW57" s="469"/>
    </row>
    <row r="58" spans="2:75" ht="9" customHeight="1">
      <c r="B58" s="30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01"/>
      <c r="AS58" s="440"/>
      <c r="AT58" s="441"/>
      <c r="AU58" s="441"/>
      <c r="AV58" s="441"/>
      <c r="AW58" s="441"/>
      <c r="AX58" s="441"/>
      <c r="AY58" s="441"/>
      <c r="AZ58" s="441"/>
      <c r="BA58" s="441"/>
      <c r="BB58" s="441"/>
      <c r="BC58" s="441"/>
      <c r="BD58" s="441"/>
      <c r="BE58" s="441"/>
      <c r="BF58" s="441"/>
      <c r="BG58" s="441"/>
      <c r="BH58" s="441"/>
      <c r="BI58" s="441"/>
      <c r="BJ58" s="441"/>
      <c r="BK58" s="441"/>
      <c r="BL58" s="441"/>
      <c r="BM58" s="441"/>
      <c r="BN58" s="442"/>
      <c r="BP58" s="469"/>
      <c r="BQ58" s="469"/>
      <c r="BR58" s="469"/>
      <c r="BS58" s="469"/>
      <c r="BT58" s="469"/>
      <c r="BU58" s="469"/>
      <c r="BV58" s="469"/>
      <c r="BW58" s="469"/>
    </row>
    <row r="59" spans="2:77" ht="9" customHeight="1">
      <c r="B59" s="458" t="s">
        <v>3294</v>
      </c>
      <c r="C59" s="436"/>
      <c r="D59" s="436"/>
      <c r="E59" s="436"/>
      <c r="F59" s="455">
        <v>5</v>
      </c>
      <c r="G59" s="455"/>
      <c r="H59" s="3"/>
      <c r="I59" s="3"/>
      <c r="J59" s="3"/>
      <c r="K59" s="3"/>
      <c r="L59" s="3"/>
      <c r="M59" s="3"/>
      <c r="N59" s="3"/>
      <c r="O59" s="3"/>
      <c r="P59" s="3"/>
      <c r="Q59" s="43"/>
      <c r="R59" s="43"/>
      <c r="S59" s="3"/>
      <c r="T59" s="3"/>
      <c r="U59" s="3"/>
      <c r="V59" s="3"/>
      <c r="W59" s="3"/>
      <c r="X59" s="3"/>
      <c r="Y59" s="436" t="s">
        <v>3295</v>
      </c>
      <c r="Z59" s="436"/>
      <c r="AA59" s="436"/>
      <c r="AB59" s="436"/>
      <c r="AC59" s="455">
        <v>6</v>
      </c>
      <c r="AD59" s="455"/>
      <c r="AE59" s="3"/>
      <c r="AF59" s="3"/>
      <c r="AG59" s="3"/>
      <c r="AH59" s="3"/>
      <c r="AI59" s="407" t="s">
        <v>3316</v>
      </c>
      <c r="AJ59" s="407"/>
      <c r="AK59" s="407"/>
      <c r="AL59" s="407"/>
      <c r="AM59" s="407"/>
      <c r="AN59" s="407"/>
      <c r="AO59" s="3"/>
      <c r="AP59" s="3"/>
      <c r="AQ59" s="301"/>
      <c r="AS59" s="430">
        <f>IF(Mt_HT="","Le montant du marché n'est pas indiqué !","")</f>
      </c>
      <c r="AT59" s="431"/>
      <c r="AU59" s="431"/>
      <c r="AV59" s="431"/>
      <c r="AW59" s="431"/>
      <c r="AX59" s="431"/>
      <c r="AY59" s="431"/>
      <c r="AZ59" s="431"/>
      <c r="BA59" s="431"/>
      <c r="BB59" s="431"/>
      <c r="BC59" s="431"/>
      <c r="BD59" s="431"/>
      <c r="BE59" s="431"/>
      <c r="BF59" s="431"/>
      <c r="BG59" s="431"/>
      <c r="BH59" s="431"/>
      <c r="BI59" s="431"/>
      <c r="BJ59" s="431"/>
      <c r="BK59" s="431"/>
      <c r="BL59" s="431"/>
      <c r="BM59" s="431"/>
      <c r="BN59" s="432"/>
      <c r="BP59" s="469" t="s">
        <v>3831</v>
      </c>
      <c r="BQ59" s="469"/>
      <c r="BR59" s="469"/>
      <c r="BS59" s="469"/>
      <c r="BT59" s="469"/>
      <c r="BU59" s="469"/>
      <c r="BV59" s="469"/>
      <c r="BW59" s="469"/>
      <c r="BX59" s="469"/>
      <c r="BY59" s="469"/>
    </row>
    <row r="60" spans="2:77" ht="9" customHeight="1">
      <c r="B60" s="458"/>
      <c r="C60" s="436"/>
      <c r="D60" s="436"/>
      <c r="E60" s="436"/>
      <c r="F60" s="455"/>
      <c r="G60" s="45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43"/>
      <c r="Y60" s="436"/>
      <c r="Z60" s="436"/>
      <c r="AA60" s="436"/>
      <c r="AB60" s="436"/>
      <c r="AC60" s="455"/>
      <c r="AD60" s="455"/>
      <c r="AE60" s="3"/>
      <c r="AF60" s="9"/>
      <c r="AG60" s="9"/>
      <c r="AH60" s="9"/>
      <c r="AI60" s="407"/>
      <c r="AJ60" s="407"/>
      <c r="AK60" s="407"/>
      <c r="AL60" s="407"/>
      <c r="AM60" s="407"/>
      <c r="AN60" s="407"/>
      <c r="AO60" s="3"/>
      <c r="AP60" s="165"/>
      <c r="AQ60" s="301"/>
      <c r="AS60" s="433"/>
      <c r="AT60" s="363"/>
      <c r="AU60" s="363"/>
      <c r="AV60" s="363"/>
      <c r="AW60" s="363"/>
      <c r="AX60" s="363"/>
      <c r="AY60" s="363"/>
      <c r="AZ60" s="363"/>
      <c r="BA60" s="363"/>
      <c r="BB60" s="363"/>
      <c r="BC60" s="363"/>
      <c r="BD60" s="363"/>
      <c r="BE60" s="363"/>
      <c r="BF60" s="363"/>
      <c r="BG60" s="363"/>
      <c r="BH60" s="363"/>
      <c r="BI60" s="363"/>
      <c r="BJ60" s="363"/>
      <c r="BK60" s="363"/>
      <c r="BL60" s="363"/>
      <c r="BM60" s="363"/>
      <c r="BN60" s="434"/>
      <c r="BP60" s="469"/>
      <c r="BQ60" s="469"/>
      <c r="BR60" s="469"/>
      <c r="BS60" s="469"/>
      <c r="BT60" s="469"/>
      <c r="BU60" s="469"/>
      <c r="BV60" s="469"/>
      <c r="BW60" s="469"/>
      <c r="BX60" s="469"/>
      <c r="BY60" s="469"/>
    </row>
    <row r="61" spans="2:79" ht="9" customHeight="1">
      <c r="B61" s="30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4"/>
      <c r="R61" s="3"/>
      <c r="S61" s="3"/>
      <c r="T61" s="3"/>
      <c r="U61" s="3"/>
      <c r="V61" s="3"/>
      <c r="W61" s="3"/>
      <c r="X61" s="27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01"/>
      <c r="AR61" s="3"/>
      <c r="AS61" s="655">
        <f>IF(OR((ISNUMBER(Mt_HT)=TRUE),(Mt_HT=""),ISNONTEXT(Mt_HT)=TRUE),"","Valeur non numérique ! Veuillez ressaisir SVP")</f>
      </c>
      <c r="AT61" s="376"/>
      <c r="AU61" s="376"/>
      <c r="AV61" s="376"/>
      <c r="AW61" s="376"/>
      <c r="AX61" s="376"/>
      <c r="AY61" s="376"/>
      <c r="AZ61" s="376"/>
      <c r="BA61" s="376"/>
      <c r="BB61" s="376"/>
      <c r="BC61" s="376"/>
      <c r="BD61" s="376"/>
      <c r="BE61" s="376"/>
      <c r="BF61" s="376"/>
      <c r="BG61" s="376"/>
      <c r="BH61" s="376"/>
      <c r="BI61" s="376"/>
      <c r="BJ61" s="376"/>
      <c r="BK61" s="376"/>
      <c r="BL61" s="376"/>
      <c r="BM61" s="376"/>
      <c r="BN61" s="656"/>
      <c r="BP61" s="469" t="s">
        <v>3832</v>
      </c>
      <c r="BQ61" s="469"/>
      <c r="BR61" s="469"/>
      <c r="BS61" s="469"/>
      <c r="BT61" s="469"/>
      <c r="BU61" s="469"/>
      <c r="BV61" s="469"/>
      <c r="BW61" s="469"/>
      <c r="BX61" s="469"/>
      <c r="BY61" s="469"/>
      <c r="BZ61" s="469"/>
      <c r="CA61" s="469"/>
    </row>
    <row r="62" spans="2:79" ht="9" customHeight="1">
      <c r="B62" s="30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4"/>
      <c r="R62" s="3"/>
      <c r="S62" s="3"/>
      <c r="T62" s="3"/>
      <c r="U62" s="3"/>
      <c r="V62" s="3"/>
      <c r="W62" s="3"/>
      <c r="X62" s="27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660" t="s">
        <v>3317</v>
      </c>
      <c r="AL62" s="660"/>
      <c r="AM62" s="660"/>
      <c r="AN62" s="660"/>
      <c r="AO62" s="3"/>
      <c r="AP62" s="3"/>
      <c r="AQ62" s="301"/>
      <c r="AR62" s="3"/>
      <c r="AS62" s="657"/>
      <c r="AT62" s="658"/>
      <c r="AU62" s="658"/>
      <c r="AV62" s="658"/>
      <c r="AW62" s="658"/>
      <c r="AX62" s="658"/>
      <c r="AY62" s="658"/>
      <c r="AZ62" s="658"/>
      <c r="BA62" s="658"/>
      <c r="BB62" s="658"/>
      <c r="BC62" s="658"/>
      <c r="BD62" s="658"/>
      <c r="BE62" s="658"/>
      <c r="BF62" s="658"/>
      <c r="BG62" s="658"/>
      <c r="BH62" s="658"/>
      <c r="BI62" s="658"/>
      <c r="BJ62" s="658"/>
      <c r="BK62" s="658"/>
      <c r="BL62" s="658"/>
      <c r="BM62" s="658"/>
      <c r="BN62" s="659"/>
      <c r="BP62" s="469"/>
      <c r="BQ62" s="469"/>
      <c r="BR62" s="469"/>
      <c r="BS62" s="469"/>
      <c r="BT62" s="469"/>
      <c r="BU62" s="469"/>
      <c r="BV62" s="469"/>
      <c r="BW62" s="469"/>
      <c r="BX62" s="469"/>
      <c r="BY62" s="469"/>
      <c r="BZ62" s="469"/>
      <c r="CA62" s="469"/>
    </row>
    <row r="63" spans="2:79" ht="9" customHeight="1">
      <c r="B63" s="30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660"/>
      <c r="AL63" s="660"/>
      <c r="AM63" s="660"/>
      <c r="AN63" s="660"/>
      <c r="AO63" s="166"/>
      <c r="AP63" s="160"/>
      <c r="AQ63" s="301"/>
      <c r="AR63" s="3"/>
      <c r="AS63" s="657"/>
      <c r="AT63" s="658"/>
      <c r="AU63" s="658"/>
      <c r="AV63" s="658"/>
      <c r="AW63" s="658"/>
      <c r="AX63" s="658"/>
      <c r="AY63" s="658"/>
      <c r="AZ63" s="658"/>
      <c r="BA63" s="658"/>
      <c r="BB63" s="658"/>
      <c r="BC63" s="658"/>
      <c r="BD63" s="658"/>
      <c r="BE63" s="658"/>
      <c r="BF63" s="658"/>
      <c r="BG63" s="658"/>
      <c r="BH63" s="658"/>
      <c r="BI63" s="658"/>
      <c r="BJ63" s="658"/>
      <c r="BK63" s="658"/>
      <c r="BL63" s="658"/>
      <c r="BM63" s="658"/>
      <c r="BN63" s="659"/>
      <c r="BP63" s="469"/>
      <c r="BQ63" s="469"/>
      <c r="BR63" s="469"/>
      <c r="BS63" s="469"/>
      <c r="BT63" s="469"/>
      <c r="BU63" s="469"/>
      <c r="BV63" s="469"/>
      <c r="BW63" s="469"/>
      <c r="BX63" s="469"/>
      <c r="BY63" s="469"/>
      <c r="BZ63" s="469"/>
      <c r="CA63" s="469"/>
    </row>
    <row r="64" spans="2:81" ht="9" customHeight="1">
      <c r="B64" s="668" t="s">
        <v>246</v>
      </c>
      <c r="C64" s="669"/>
      <c r="D64" s="669"/>
      <c r="E64" s="669"/>
      <c r="F64" s="12"/>
      <c r="G64" s="12"/>
      <c r="H64" s="12"/>
      <c r="I64" s="12"/>
      <c r="J64" s="4"/>
      <c r="K64" s="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276"/>
      <c r="AJ64" s="3"/>
      <c r="AK64" s="3"/>
      <c r="AL64" s="3"/>
      <c r="AM64" s="3"/>
      <c r="AN64" s="3"/>
      <c r="AO64" s="3"/>
      <c r="AP64" s="3"/>
      <c r="AQ64" s="301"/>
      <c r="AR64" s="3"/>
      <c r="AS64" s="689">
        <f>IF(AND(Datas_Stat!I6=3,Datas_Stat!J13&gt;5999999),"Incohérence entre saisine facultative et montant","")</f>
      </c>
      <c r="AT64" s="690"/>
      <c r="AU64" s="690"/>
      <c r="AV64" s="690"/>
      <c r="AW64" s="690"/>
      <c r="AX64" s="690"/>
      <c r="AY64" s="690"/>
      <c r="AZ64" s="690"/>
      <c r="BA64" s="690"/>
      <c r="BB64" s="690"/>
      <c r="BC64" s="690"/>
      <c r="BD64" s="690"/>
      <c r="BE64" s="690"/>
      <c r="BF64" s="690"/>
      <c r="BG64" s="690"/>
      <c r="BH64" s="690"/>
      <c r="BI64" s="690"/>
      <c r="BJ64" s="690"/>
      <c r="BK64" s="690"/>
      <c r="BL64" s="690"/>
      <c r="BM64" s="690"/>
      <c r="BN64" s="691"/>
      <c r="BP64" s="469" t="s">
        <v>3846</v>
      </c>
      <c r="BQ64" s="469"/>
      <c r="BR64" s="469"/>
      <c r="BS64" s="469"/>
      <c r="BT64" s="469"/>
      <c r="BU64" s="469"/>
      <c r="BV64" s="469"/>
      <c r="BW64" s="469"/>
      <c r="BX64" s="469"/>
      <c r="BY64" s="469"/>
      <c r="BZ64" s="469"/>
      <c r="CA64" s="469"/>
      <c r="CB64" s="469"/>
      <c r="CC64" s="469"/>
    </row>
    <row r="65" spans="2:81" ht="9" customHeight="1">
      <c r="B65" s="668"/>
      <c r="C65" s="669"/>
      <c r="D65" s="669"/>
      <c r="E65" s="669"/>
      <c r="F65" s="12"/>
      <c r="G65" s="12"/>
      <c r="H65" s="12"/>
      <c r="I65" s="12"/>
      <c r="J65" s="4"/>
      <c r="K65" s="4"/>
      <c r="L65" s="10"/>
      <c r="M65" s="3"/>
      <c r="N65" s="3"/>
      <c r="O65" s="3"/>
      <c r="P65" s="670" t="s">
        <v>3336</v>
      </c>
      <c r="Q65" s="670"/>
      <c r="R65" s="670"/>
      <c r="S65" s="455">
        <v>7</v>
      </c>
      <c r="T65" s="456"/>
      <c r="U65" s="423">
        <v>350000</v>
      </c>
      <c r="V65" s="424"/>
      <c r="W65" s="424"/>
      <c r="X65" s="424"/>
      <c r="Y65" s="424"/>
      <c r="Z65" s="424"/>
      <c r="AA65" s="424"/>
      <c r="AB65" s="424"/>
      <c r="AC65" s="424"/>
      <c r="AD65" s="424"/>
      <c r="AE65" s="425"/>
      <c r="AF65" s="615" t="s">
        <v>3296</v>
      </c>
      <c r="AG65" s="616"/>
      <c r="AH65" s="617"/>
      <c r="AI65" s="3"/>
      <c r="AJ65" s="3"/>
      <c r="AK65" s="3"/>
      <c r="AL65" s="3"/>
      <c r="AM65" s="3"/>
      <c r="AN65" s="3"/>
      <c r="AO65" s="3"/>
      <c r="AP65" s="3"/>
      <c r="AQ65" s="301"/>
      <c r="AR65" s="3"/>
      <c r="AS65" s="692"/>
      <c r="AT65" s="693"/>
      <c r="AU65" s="693"/>
      <c r="AV65" s="693"/>
      <c r="AW65" s="693"/>
      <c r="AX65" s="693"/>
      <c r="AY65" s="693"/>
      <c r="AZ65" s="693"/>
      <c r="BA65" s="693"/>
      <c r="BB65" s="693"/>
      <c r="BC65" s="693"/>
      <c r="BD65" s="693"/>
      <c r="BE65" s="693"/>
      <c r="BF65" s="693"/>
      <c r="BG65" s="693"/>
      <c r="BH65" s="693"/>
      <c r="BI65" s="693"/>
      <c r="BJ65" s="693"/>
      <c r="BK65" s="693"/>
      <c r="BL65" s="693"/>
      <c r="BM65" s="693"/>
      <c r="BN65" s="694"/>
      <c r="BP65" s="469"/>
      <c r="BQ65" s="469"/>
      <c r="BR65" s="469"/>
      <c r="BS65" s="469"/>
      <c r="BT65" s="469"/>
      <c r="BU65" s="469"/>
      <c r="BV65" s="469"/>
      <c r="BW65" s="469"/>
      <c r="BX65" s="469"/>
      <c r="BY65" s="469"/>
      <c r="BZ65" s="469"/>
      <c r="CA65" s="469"/>
      <c r="CB65" s="469"/>
      <c r="CC65" s="469"/>
    </row>
    <row r="66" spans="2:80" ht="9" customHeight="1">
      <c r="B66" s="668"/>
      <c r="C66" s="669"/>
      <c r="D66" s="669"/>
      <c r="E66" s="669"/>
      <c r="F66" s="466" t="s">
        <v>707</v>
      </c>
      <c r="G66" s="466"/>
      <c r="H66" s="466"/>
      <c r="I66" s="466"/>
      <c r="J66" s="466" t="s">
        <v>1871</v>
      </c>
      <c r="K66" s="466"/>
      <c r="L66" s="466"/>
      <c r="M66" s="466"/>
      <c r="N66" s="3"/>
      <c r="O66" s="3"/>
      <c r="P66" s="670"/>
      <c r="Q66" s="670"/>
      <c r="R66" s="670"/>
      <c r="S66" s="457"/>
      <c r="T66" s="456"/>
      <c r="U66" s="426"/>
      <c r="V66" s="427"/>
      <c r="W66" s="427"/>
      <c r="X66" s="427"/>
      <c r="Y66" s="427"/>
      <c r="Z66" s="427"/>
      <c r="AA66" s="427"/>
      <c r="AB66" s="427"/>
      <c r="AC66" s="427"/>
      <c r="AD66" s="427"/>
      <c r="AE66" s="428"/>
      <c r="AF66" s="618"/>
      <c r="AG66" s="619"/>
      <c r="AH66" s="620"/>
      <c r="AI66" s="3"/>
      <c r="AJ66" s="3"/>
      <c r="AK66" s="3"/>
      <c r="AL66" s="3"/>
      <c r="AM66" s="3"/>
      <c r="AN66" s="3"/>
      <c r="AO66" s="3"/>
      <c r="AP66" s="3"/>
      <c r="AQ66" s="301"/>
      <c r="AR66" s="3"/>
      <c r="AS66" s="650" t="str">
        <f>IF(Datas_Stat!G13="","La date de traitement n'est pas indiquée !","")</f>
        <v>La date de traitement n'est pas indiquée !</v>
      </c>
      <c r="AT66" s="633"/>
      <c r="AU66" s="633"/>
      <c r="AV66" s="633"/>
      <c r="AW66" s="633"/>
      <c r="AX66" s="633"/>
      <c r="AY66" s="633"/>
      <c r="AZ66" s="633"/>
      <c r="BA66" s="633"/>
      <c r="BB66" s="633"/>
      <c r="BC66" s="633"/>
      <c r="BD66" s="633"/>
      <c r="BE66" s="633"/>
      <c r="BF66" s="633"/>
      <c r="BG66" s="633"/>
      <c r="BH66" s="633"/>
      <c r="BI66" s="633"/>
      <c r="BJ66" s="633"/>
      <c r="BK66" s="633"/>
      <c r="BL66" s="633"/>
      <c r="BM66" s="633"/>
      <c r="BN66" s="651"/>
      <c r="BP66" s="469" t="s">
        <v>3833</v>
      </c>
      <c r="BQ66" s="469"/>
      <c r="BR66" s="469"/>
      <c r="BS66" s="469"/>
      <c r="BT66" s="469"/>
      <c r="BU66" s="469"/>
      <c r="BV66" s="469"/>
      <c r="BW66" s="469"/>
      <c r="BX66" s="469"/>
      <c r="BY66" s="469"/>
      <c r="BZ66" s="469"/>
      <c r="CA66" s="469"/>
      <c r="CB66" s="469"/>
    </row>
    <row r="67" spans="2:80" ht="9" customHeight="1">
      <c r="B67" s="318"/>
      <c r="C67" s="287"/>
      <c r="D67" s="287"/>
      <c r="E67" s="287"/>
      <c r="F67" s="466"/>
      <c r="G67" s="466"/>
      <c r="H67" s="466"/>
      <c r="I67" s="466"/>
      <c r="J67" s="466"/>
      <c r="K67" s="466"/>
      <c r="L67" s="466"/>
      <c r="M67" s="466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01"/>
      <c r="AR67" s="3"/>
      <c r="AS67" s="650"/>
      <c r="AT67" s="633"/>
      <c r="AU67" s="633"/>
      <c r="AV67" s="633"/>
      <c r="AW67" s="633"/>
      <c r="AX67" s="633"/>
      <c r="AY67" s="633"/>
      <c r="AZ67" s="633"/>
      <c r="BA67" s="633"/>
      <c r="BB67" s="633"/>
      <c r="BC67" s="633"/>
      <c r="BD67" s="633"/>
      <c r="BE67" s="633"/>
      <c r="BF67" s="633"/>
      <c r="BG67" s="633"/>
      <c r="BH67" s="633"/>
      <c r="BI67" s="633"/>
      <c r="BJ67" s="633"/>
      <c r="BK67" s="633"/>
      <c r="BL67" s="633"/>
      <c r="BM67" s="633"/>
      <c r="BN67" s="651"/>
      <c r="BP67" s="469"/>
      <c r="BQ67" s="469"/>
      <c r="BR67" s="469"/>
      <c r="BS67" s="469"/>
      <c r="BT67" s="469"/>
      <c r="BU67" s="469"/>
      <c r="BV67" s="469"/>
      <c r="BW67" s="469"/>
      <c r="BX67" s="469"/>
      <c r="BY67" s="469"/>
      <c r="BZ67" s="469"/>
      <c r="CA67" s="469"/>
      <c r="CB67" s="469"/>
    </row>
    <row r="68" spans="2:80" ht="9" customHeight="1">
      <c r="B68" s="319"/>
      <c r="C68" s="288"/>
      <c r="D68" s="288"/>
      <c r="E68" s="288"/>
      <c r="F68" s="467"/>
      <c r="G68" s="467"/>
      <c r="H68" s="467"/>
      <c r="I68" s="467"/>
      <c r="J68" s="467"/>
      <c r="K68" s="467"/>
      <c r="L68" s="467"/>
      <c r="M68" s="467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7"/>
      <c r="AG68" s="282"/>
      <c r="AH68" s="282"/>
      <c r="AI68" s="282"/>
      <c r="AJ68" s="282"/>
      <c r="AK68" s="282"/>
      <c r="AL68" s="282"/>
      <c r="AM68" s="282"/>
      <c r="AN68" s="7"/>
      <c r="AO68" s="283"/>
      <c r="AP68" s="283"/>
      <c r="AQ68" s="320"/>
      <c r="AR68" s="3"/>
      <c r="AS68" s="652"/>
      <c r="AT68" s="441"/>
      <c r="AU68" s="441"/>
      <c r="AV68" s="441"/>
      <c r="AW68" s="441"/>
      <c r="AX68" s="441"/>
      <c r="AY68" s="441"/>
      <c r="AZ68" s="441"/>
      <c r="BA68" s="441"/>
      <c r="BB68" s="441"/>
      <c r="BC68" s="441"/>
      <c r="BD68" s="441"/>
      <c r="BE68" s="441"/>
      <c r="BF68" s="441"/>
      <c r="BG68" s="441"/>
      <c r="BH68" s="441"/>
      <c r="BI68" s="441"/>
      <c r="BJ68" s="441"/>
      <c r="BK68" s="441"/>
      <c r="BL68" s="441"/>
      <c r="BM68" s="441"/>
      <c r="BN68" s="653"/>
      <c r="BP68" s="469"/>
      <c r="BQ68" s="469"/>
      <c r="BR68" s="469"/>
      <c r="BS68" s="469"/>
      <c r="BT68" s="469"/>
      <c r="BU68" s="469"/>
      <c r="BV68" s="469"/>
      <c r="BW68" s="469"/>
      <c r="BX68" s="469"/>
      <c r="BY68" s="469"/>
      <c r="BZ68" s="469"/>
      <c r="CA68" s="469"/>
      <c r="CB68" s="469"/>
    </row>
    <row r="69" spans="2:80" ht="9" customHeight="1">
      <c r="B69" s="587" t="s">
        <v>3585</v>
      </c>
      <c r="C69" s="588"/>
      <c r="D69" s="588"/>
      <c r="E69" s="588"/>
      <c r="F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588"/>
      <c r="W69" s="588"/>
      <c r="X69" s="588"/>
      <c r="Y69" s="588"/>
      <c r="Z69" s="588"/>
      <c r="AA69" s="588"/>
      <c r="AB69" s="588"/>
      <c r="AC69" s="588"/>
      <c r="AD69" s="588"/>
      <c r="AE69" s="588"/>
      <c r="AF69" s="588"/>
      <c r="AG69" s="588"/>
      <c r="AH69" s="588"/>
      <c r="AI69" s="588"/>
      <c r="AJ69" s="588"/>
      <c r="AK69" s="588"/>
      <c r="AL69" s="588"/>
      <c r="AM69" s="588"/>
      <c r="AN69" s="588"/>
      <c r="AO69" s="588"/>
      <c r="AP69" s="588"/>
      <c r="AQ69" s="589"/>
      <c r="AR69" s="3"/>
      <c r="AS69" s="543">
        <f>IF(OR((ISNUMBER(Date_Trait)=TRUE),ISNONTEXT(Date_Trait)=TRUE),"","Veuillez ressaisir au format date, SVP : jj/mm/aa !")</f>
      </c>
      <c r="AT69" s="544"/>
      <c r="AU69" s="544"/>
      <c r="AV69" s="544"/>
      <c r="AW69" s="544"/>
      <c r="AX69" s="544"/>
      <c r="AY69" s="544"/>
      <c r="AZ69" s="544"/>
      <c r="BA69" s="544"/>
      <c r="BB69" s="544"/>
      <c r="BC69" s="544"/>
      <c r="BD69" s="544"/>
      <c r="BE69" s="544"/>
      <c r="BF69" s="544"/>
      <c r="BG69" s="544"/>
      <c r="BH69" s="544"/>
      <c r="BI69" s="544"/>
      <c r="BJ69" s="544"/>
      <c r="BK69" s="544"/>
      <c r="BL69" s="544"/>
      <c r="BM69" s="544"/>
      <c r="BN69" s="545"/>
      <c r="BP69" s="469" t="s">
        <v>3834</v>
      </c>
      <c r="BQ69" s="469"/>
      <c r="BR69" s="469"/>
      <c r="BS69" s="469"/>
      <c r="BT69" s="469"/>
      <c r="BU69" s="469"/>
      <c r="BV69" s="469"/>
      <c r="BW69" s="469"/>
      <c r="BX69" s="469"/>
      <c r="BY69" s="469"/>
      <c r="BZ69" s="469"/>
      <c r="CA69" s="469"/>
      <c r="CB69" s="469"/>
    </row>
    <row r="70" spans="2:80" ht="9" customHeight="1">
      <c r="B70" s="590"/>
      <c r="C70" s="591"/>
      <c r="D70" s="591"/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2"/>
      <c r="AR70" s="3"/>
      <c r="AS70" s="546"/>
      <c r="AT70" s="547"/>
      <c r="AU70" s="547"/>
      <c r="AV70" s="547"/>
      <c r="AW70" s="547"/>
      <c r="AX70" s="547"/>
      <c r="AY70" s="547"/>
      <c r="AZ70" s="547"/>
      <c r="BA70" s="547"/>
      <c r="BB70" s="547"/>
      <c r="BC70" s="547"/>
      <c r="BD70" s="547"/>
      <c r="BE70" s="547"/>
      <c r="BF70" s="547"/>
      <c r="BG70" s="547"/>
      <c r="BH70" s="547"/>
      <c r="BI70" s="547"/>
      <c r="BJ70" s="547"/>
      <c r="BK70" s="547"/>
      <c r="BL70" s="547"/>
      <c r="BM70" s="547"/>
      <c r="BN70" s="548"/>
      <c r="BP70" s="469"/>
      <c r="BQ70" s="469"/>
      <c r="BR70" s="469"/>
      <c r="BS70" s="469"/>
      <c r="BT70" s="469"/>
      <c r="BU70" s="469"/>
      <c r="BV70" s="469"/>
      <c r="BW70" s="469"/>
      <c r="BX70" s="469"/>
      <c r="BY70" s="469"/>
      <c r="BZ70" s="469"/>
      <c r="CA70" s="469"/>
      <c r="CB70" s="469"/>
    </row>
    <row r="71" spans="2:80" ht="9" customHeight="1">
      <c r="B71" s="305"/>
      <c r="C71" s="3"/>
      <c r="D71" s="3"/>
      <c r="E71" s="3"/>
      <c r="F71" s="3"/>
      <c r="G71" s="243"/>
      <c r="H71" s="243"/>
      <c r="I71" s="243"/>
      <c r="J71" s="243"/>
      <c r="K71" s="243"/>
      <c r="L71" s="243"/>
      <c r="M71" s="695" t="s">
        <v>3320</v>
      </c>
      <c r="N71" s="696"/>
      <c r="O71" s="696"/>
      <c r="P71" s="696"/>
      <c r="Q71" s="696"/>
      <c r="R71" s="696"/>
      <c r="S71" s="696"/>
      <c r="T71" s="696"/>
      <c r="U71" s="696"/>
      <c r="V71" s="696"/>
      <c r="W71" s="696"/>
      <c r="X71" s="696"/>
      <c r="Y71" s="696"/>
      <c r="Z71" s="274"/>
      <c r="AA71" s="274"/>
      <c r="AB71" s="274"/>
      <c r="AC71" s="274"/>
      <c r="AD71" s="274"/>
      <c r="AE71" s="274"/>
      <c r="AF71" s="606" t="s">
        <v>3746</v>
      </c>
      <c r="AG71" s="604"/>
      <c r="AH71" s="604"/>
      <c r="AI71" s="604"/>
      <c r="AJ71" s="604"/>
      <c r="AK71" s="604"/>
      <c r="AL71" s="604" t="s">
        <v>3747</v>
      </c>
      <c r="AM71" s="604"/>
      <c r="AN71" s="604"/>
      <c r="AO71" s="604"/>
      <c r="AP71" s="604"/>
      <c r="AQ71" s="605"/>
      <c r="AR71" s="3"/>
      <c r="AS71" s="621">
        <f>IF(AND([0]!Date_Trait&gt;0,[0]!Date_Trait&lt;39083),"La date de traitement est erronée","")</f>
      </c>
      <c r="AT71" s="622"/>
      <c r="AU71" s="622"/>
      <c r="AV71" s="622"/>
      <c r="AW71" s="622"/>
      <c r="AX71" s="622"/>
      <c r="AY71" s="622"/>
      <c r="AZ71" s="622"/>
      <c r="BA71" s="622"/>
      <c r="BB71" s="622"/>
      <c r="BC71" s="622"/>
      <c r="BD71" s="622"/>
      <c r="BE71" s="622"/>
      <c r="BF71" s="622"/>
      <c r="BG71" s="622"/>
      <c r="BH71" s="622"/>
      <c r="BI71" s="622"/>
      <c r="BJ71" s="622"/>
      <c r="BK71" s="622"/>
      <c r="BL71" s="622"/>
      <c r="BM71" s="622"/>
      <c r="BN71" s="623"/>
      <c r="BP71" s="469" t="s">
        <v>3835</v>
      </c>
      <c r="BQ71" s="469"/>
      <c r="BR71" s="469"/>
      <c r="BS71" s="469"/>
      <c r="BT71" s="469"/>
      <c r="BU71" s="469"/>
      <c r="BV71" s="469"/>
      <c r="BW71" s="469"/>
      <c r="BX71" s="469"/>
      <c r="BY71" s="469"/>
      <c r="BZ71" s="469"/>
      <c r="CA71" s="469"/>
      <c r="CB71" s="469"/>
    </row>
    <row r="72" spans="2:80" ht="9" customHeight="1">
      <c r="B72" s="570" t="s">
        <v>244</v>
      </c>
      <c r="C72" s="571"/>
      <c r="D72" s="575" t="s">
        <v>1964</v>
      </c>
      <c r="E72" s="576"/>
      <c r="F72" s="576"/>
      <c r="G72" s="567" t="s">
        <v>2456</v>
      </c>
      <c r="H72" s="581" t="s">
        <v>3383</v>
      </c>
      <c r="I72" s="581"/>
      <c r="J72" s="581"/>
      <c r="K72" s="582"/>
      <c r="L72" s="3"/>
      <c r="M72" s="697"/>
      <c r="N72" s="696"/>
      <c r="O72" s="696"/>
      <c r="P72" s="696"/>
      <c r="Q72" s="696"/>
      <c r="R72" s="696"/>
      <c r="S72" s="696"/>
      <c r="T72" s="696"/>
      <c r="U72" s="696"/>
      <c r="V72" s="696"/>
      <c r="W72" s="696"/>
      <c r="X72" s="696"/>
      <c r="Y72" s="696"/>
      <c r="Z72" s="593"/>
      <c r="AA72" s="594"/>
      <c r="AB72" s="594"/>
      <c r="AC72" s="595"/>
      <c r="AD72" s="3"/>
      <c r="AE72" s="3"/>
      <c r="AF72" s="606"/>
      <c r="AG72" s="604"/>
      <c r="AH72" s="604"/>
      <c r="AI72" s="604"/>
      <c r="AJ72" s="604"/>
      <c r="AK72" s="604"/>
      <c r="AL72" s="604"/>
      <c r="AM72" s="604"/>
      <c r="AN72" s="604"/>
      <c r="AO72" s="604"/>
      <c r="AP72" s="604"/>
      <c r="AQ72" s="605"/>
      <c r="AS72" s="624"/>
      <c r="AT72" s="625"/>
      <c r="AU72" s="625"/>
      <c r="AV72" s="625"/>
      <c r="AW72" s="625"/>
      <c r="AX72" s="625"/>
      <c r="AY72" s="625"/>
      <c r="AZ72" s="625"/>
      <c r="BA72" s="625"/>
      <c r="BB72" s="625"/>
      <c r="BC72" s="625"/>
      <c r="BD72" s="625"/>
      <c r="BE72" s="625"/>
      <c r="BF72" s="625"/>
      <c r="BG72" s="625"/>
      <c r="BH72" s="625"/>
      <c r="BI72" s="625"/>
      <c r="BJ72" s="625"/>
      <c r="BK72" s="625"/>
      <c r="BL72" s="625"/>
      <c r="BM72" s="625"/>
      <c r="BN72" s="626"/>
      <c r="BP72" s="469"/>
      <c r="BQ72" s="469"/>
      <c r="BR72" s="469"/>
      <c r="BS72" s="469"/>
      <c r="BT72" s="469"/>
      <c r="BU72" s="469"/>
      <c r="BV72" s="469"/>
      <c r="BW72" s="469"/>
      <c r="BX72" s="469"/>
      <c r="BY72" s="469"/>
      <c r="BZ72" s="469"/>
      <c r="CA72" s="469"/>
      <c r="CB72" s="469"/>
    </row>
    <row r="73" spans="2:84" ht="6.75" customHeight="1">
      <c r="B73" s="570"/>
      <c r="C73" s="571"/>
      <c r="D73" s="577"/>
      <c r="E73" s="578"/>
      <c r="F73" s="578"/>
      <c r="G73" s="568"/>
      <c r="H73" s="583"/>
      <c r="I73" s="583"/>
      <c r="J73" s="583"/>
      <c r="K73" s="584"/>
      <c r="L73" s="3"/>
      <c r="M73" s="697"/>
      <c r="N73" s="696"/>
      <c r="O73" s="696"/>
      <c r="P73" s="696"/>
      <c r="Q73" s="696"/>
      <c r="R73" s="696"/>
      <c r="S73" s="696"/>
      <c r="T73" s="696"/>
      <c r="U73" s="696"/>
      <c r="V73" s="696"/>
      <c r="W73" s="696"/>
      <c r="X73" s="696"/>
      <c r="Y73" s="696"/>
      <c r="Z73" s="596"/>
      <c r="AA73" s="597"/>
      <c r="AB73" s="597"/>
      <c r="AC73" s="598"/>
      <c r="AD73" s="3"/>
      <c r="AE73" s="3"/>
      <c r="AF73" s="644"/>
      <c r="AG73" s="645"/>
      <c r="AH73" s="645"/>
      <c r="AI73" s="645"/>
      <c r="AJ73" s="645"/>
      <c r="AK73" s="645"/>
      <c r="AL73" s="609"/>
      <c r="AM73" s="609"/>
      <c r="AN73" s="609"/>
      <c r="AO73" s="609"/>
      <c r="AP73" s="609"/>
      <c r="AQ73" s="610"/>
      <c r="AS73" s="627">
        <f>IF(AND([0]!Date_Trait&gt;0,[0]!Date_Trait&lt;[0]!Date_Complet),"Le dossier doit être complet avant d'être traité !","")</f>
      </c>
      <c r="AT73" s="431"/>
      <c r="AU73" s="431"/>
      <c r="AV73" s="431"/>
      <c r="AW73" s="431"/>
      <c r="AX73" s="431"/>
      <c r="AY73" s="431"/>
      <c r="AZ73" s="431"/>
      <c r="BA73" s="431"/>
      <c r="BB73" s="431"/>
      <c r="BC73" s="431"/>
      <c r="BD73" s="431"/>
      <c r="BE73" s="431"/>
      <c r="BF73" s="431"/>
      <c r="BG73" s="431"/>
      <c r="BH73" s="431"/>
      <c r="BI73" s="431"/>
      <c r="BJ73" s="431"/>
      <c r="BK73" s="431"/>
      <c r="BL73" s="431"/>
      <c r="BM73" s="431"/>
      <c r="BN73" s="628"/>
      <c r="BP73" s="631" t="s">
        <v>3837</v>
      </c>
      <c r="BQ73" s="631"/>
      <c r="BR73" s="631"/>
      <c r="BS73" s="631"/>
      <c r="BT73" s="631"/>
      <c r="BU73" s="631"/>
      <c r="BV73" s="631"/>
      <c r="BW73" s="631"/>
      <c r="BX73" s="631"/>
      <c r="BY73" s="631"/>
      <c r="BZ73" s="631"/>
      <c r="CA73" s="631"/>
      <c r="CB73" s="631"/>
      <c r="CC73" s="631"/>
      <c r="CD73" s="631"/>
      <c r="CE73" s="631"/>
      <c r="CF73" s="631"/>
    </row>
    <row r="74" spans="2:84" ht="9" customHeight="1">
      <c r="B74" s="570"/>
      <c r="C74" s="571"/>
      <c r="D74" s="579"/>
      <c r="E74" s="580"/>
      <c r="F74" s="580"/>
      <c r="G74" s="569"/>
      <c r="H74" s="585"/>
      <c r="I74" s="585"/>
      <c r="J74" s="585"/>
      <c r="K74" s="586"/>
      <c r="L74" s="3"/>
      <c r="M74" s="697"/>
      <c r="N74" s="696"/>
      <c r="O74" s="696"/>
      <c r="P74" s="696"/>
      <c r="Q74" s="696"/>
      <c r="R74" s="696"/>
      <c r="S74" s="696"/>
      <c r="T74" s="696"/>
      <c r="U74" s="696"/>
      <c r="V74" s="696"/>
      <c r="W74" s="696"/>
      <c r="X74" s="696"/>
      <c r="Y74" s="696"/>
      <c r="Z74" s="599"/>
      <c r="AA74" s="600"/>
      <c r="AB74" s="600"/>
      <c r="AC74" s="601"/>
      <c r="AD74" s="3"/>
      <c r="AE74" s="3"/>
      <c r="AF74" s="646"/>
      <c r="AG74" s="647"/>
      <c r="AH74" s="647"/>
      <c r="AI74" s="647"/>
      <c r="AJ74" s="647"/>
      <c r="AK74" s="647"/>
      <c r="AL74" s="611"/>
      <c r="AM74" s="611"/>
      <c r="AN74" s="611"/>
      <c r="AO74" s="611"/>
      <c r="AP74" s="611"/>
      <c r="AQ74" s="612"/>
      <c r="AS74" s="629"/>
      <c r="AT74" s="625"/>
      <c r="AU74" s="625"/>
      <c r="AV74" s="625"/>
      <c r="AW74" s="625"/>
      <c r="AX74" s="625"/>
      <c r="AY74" s="625"/>
      <c r="AZ74" s="625"/>
      <c r="BA74" s="625"/>
      <c r="BB74" s="625"/>
      <c r="BC74" s="625"/>
      <c r="BD74" s="625"/>
      <c r="BE74" s="625"/>
      <c r="BF74" s="625"/>
      <c r="BG74" s="625"/>
      <c r="BH74" s="625"/>
      <c r="BI74" s="625"/>
      <c r="BJ74" s="625"/>
      <c r="BK74" s="625"/>
      <c r="BL74" s="625"/>
      <c r="BM74" s="625"/>
      <c r="BN74" s="630"/>
      <c r="BP74" s="631"/>
      <c r="BQ74" s="631"/>
      <c r="BR74" s="631"/>
      <c r="BS74" s="631"/>
      <c r="BT74" s="631"/>
      <c r="BU74" s="631"/>
      <c r="BV74" s="631"/>
      <c r="BW74" s="631"/>
      <c r="BX74" s="631"/>
      <c r="BY74" s="631"/>
      <c r="BZ74" s="631"/>
      <c r="CA74" s="631"/>
      <c r="CB74" s="631"/>
      <c r="CC74" s="631"/>
      <c r="CD74" s="631"/>
      <c r="CE74" s="631"/>
      <c r="CF74" s="631"/>
    </row>
    <row r="75" spans="2:80" ht="9" customHeight="1">
      <c r="B75" s="305"/>
      <c r="C75" s="3"/>
      <c r="D75" s="3"/>
      <c r="E75" s="3"/>
      <c r="F75" s="3"/>
      <c r="G75" s="243"/>
      <c r="H75" s="243"/>
      <c r="I75" s="243"/>
      <c r="J75" s="243"/>
      <c r="K75" s="243"/>
      <c r="L75" s="243"/>
      <c r="M75" s="698"/>
      <c r="N75" s="699"/>
      <c r="O75" s="699"/>
      <c r="P75" s="699"/>
      <c r="Q75" s="699"/>
      <c r="R75" s="699"/>
      <c r="S75" s="699"/>
      <c r="T75" s="699"/>
      <c r="U75" s="699"/>
      <c r="V75" s="699"/>
      <c r="W75" s="699"/>
      <c r="X75" s="699"/>
      <c r="Y75" s="699"/>
      <c r="Z75" s="3"/>
      <c r="AA75" s="3"/>
      <c r="AB75" s="3"/>
      <c r="AC75" s="3"/>
      <c r="AD75" s="3"/>
      <c r="AE75" s="3"/>
      <c r="AF75" s="648"/>
      <c r="AG75" s="649"/>
      <c r="AH75" s="649"/>
      <c r="AI75" s="649"/>
      <c r="AJ75" s="649"/>
      <c r="AK75" s="649"/>
      <c r="AL75" s="613"/>
      <c r="AM75" s="613"/>
      <c r="AN75" s="613"/>
      <c r="AO75" s="613"/>
      <c r="AP75" s="613"/>
      <c r="AQ75" s="614"/>
      <c r="AS75" s="437">
        <f>IF(Datas_Stat!F13="","La date du dossier complet n'est pas indiquée !","")</f>
      </c>
      <c r="AT75" s="438"/>
      <c r="AU75" s="438"/>
      <c r="AV75" s="438"/>
      <c r="AW75" s="438"/>
      <c r="AX75" s="438"/>
      <c r="AY75" s="438"/>
      <c r="AZ75" s="438"/>
      <c r="BA75" s="438"/>
      <c r="BB75" s="438"/>
      <c r="BC75" s="438"/>
      <c r="BD75" s="438"/>
      <c r="BE75" s="438"/>
      <c r="BF75" s="438"/>
      <c r="BG75" s="438"/>
      <c r="BH75" s="438"/>
      <c r="BI75" s="438"/>
      <c r="BJ75" s="438"/>
      <c r="BK75" s="438"/>
      <c r="BL75" s="438"/>
      <c r="BM75" s="438"/>
      <c r="BN75" s="439"/>
      <c r="BP75" s="469" t="s">
        <v>3838</v>
      </c>
      <c r="BQ75" s="469"/>
      <c r="BR75" s="469"/>
      <c r="BS75" s="469"/>
      <c r="BT75" s="469"/>
      <c r="BU75" s="469"/>
      <c r="BV75" s="469"/>
      <c r="BW75" s="469"/>
      <c r="BX75" s="469"/>
      <c r="BY75" s="469"/>
      <c r="BZ75" s="469"/>
      <c r="CA75" s="469"/>
      <c r="CB75" s="469"/>
    </row>
    <row r="76" spans="2:80" ht="9" customHeight="1">
      <c r="B76" s="321"/>
      <c r="C76" s="572" t="s">
        <v>3293</v>
      </c>
      <c r="D76" s="572"/>
      <c r="E76" s="572"/>
      <c r="F76" s="572"/>
      <c r="G76" s="236"/>
      <c r="H76" s="602" t="s">
        <v>3748</v>
      </c>
      <c r="I76" s="602"/>
      <c r="J76" s="602"/>
      <c r="K76" s="602"/>
      <c r="L76" s="602"/>
      <c r="M76" s="602"/>
      <c r="N76" s="602"/>
      <c r="O76" s="602"/>
      <c r="P76" s="602"/>
      <c r="Q76" s="602"/>
      <c r="R76" s="602"/>
      <c r="S76" s="602"/>
      <c r="T76" s="602"/>
      <c r="U76" s="602"/>
      <c r="V76" s="602"/>
      <c r="W76" s="602"/>
      <c r="X76" s="602"/>
      <c r="Y76" s="602"/>
      <c r="Z76" s="602"/>
      <c r="AA76" s="602"/>
      <c r="AB76" s="602"/>
      <c r="AC76" s="602"/>
      <c r="AD76" s="602"/>
      <c r="AE76" s="1"/>
      <c r="AF76" s="244"/>
      <c r="AG76" s="244"/>
      <c r="AH76" s="244"/>
      <c r="AI76" s="244"/>
      <c r="AJ76" s="244"/>
      <c r="AK76" s="245"/>
      <c r="AL76" s="13"/>
      <c r="AM76" s="13"/>
      <c r="AN76" s="13"/>
      <c r="AO76" s="13"/>
      <c r="AP76" s="13"/>
      <c r="AQ76" s="322"/>
      <c r="AR76" s="11"/>
      <c r="AS76" s="632"/>
      <c r="AT76" s="633"/>
      <c r="AU76" s="633"/>
      <c r="AV76" s="633"/>
      <c r="AW76" s="633"/>
      <c r="AX76" s="633"/>
      <c r="AY76" s="633"/>
      <c r="AZ76" s="633"/>
      <c r="BA76" s="633"/>
      <c r="BB76" s="633"/>
      <c r="BC76" s="633"/>
      <c r="BD76" s="633"/>
      <c r="BE76" s="633"/>
      <c r="BF76" s="633"/>
      <c r="BG76" s="633"/>
      <c r="BH76" s="633"/>
      <c r="BI76" s="633"/>
      <c r="BJ76" s="633"/>
      <c r="BK76" s="633"/>
      <c r="BL76" s="633"/>
      <c r="BM76" s="633"/>
      <c r="BN76" s="634"/>
      <c r="BP76" s="469"/>
      <c r="BQ76" s="469"/>
      <c r="BR76" s="469"/>
      <c r="BS76" s="469"/>
      <c r="BT76" s="469"/>
      <c r="BU76" s="469"/>
      <c r="BV76" s="469"/>
      <c r="BW76" s="469"/>
      <c r="BX76" s="469"/>
      <c r="BY76" s="469"/>
      <c r="BZ76" s="469"/>
      <c r="CA76" s="469"/>
      <c r="CB76" s="469"/>
    </row>
    <row r="77" spans="2:80" ht="9" customHeight="1">
      <c r="B77" s="323"/>
      <c r="C77" s="573"/>
      <c r="D77" s="573"/>
      <c r="E77" s="573"/>
      <c r="F77" s="573"/>
      <c r="G77" s="237"/>
      <c r="H77" s="603"/>
      <c r="I77" s="603"/>
      <c r="J77" s="603"/>
      <c r="K77" s="603"/>
      <c r="L77" s="603"/>
      <c r="M77" s="603"/>
      <c r="N77" s="603"/>
      <c r="O77" s="603"/>
      <c r="P77" s="603"/>
      <c r="Q77" s="603"/>
      <c r="R77" s="603"/>
      <c r="S77" s="603"/>
      <c r="T77" s="603"/>
      <c r="U77" s="603"/>
      <c r="V77" s="603"/>
      <c r="W77" s="603"/>
      <c r="X77" s="603"/>
      <c r="Y77" s="603"/>
      <c r="Z77" s="603"/>
      <c r="AA77" s="603"/>
      <c r="AB77" s="603"/>
      <c r="AC77" s="603"/>
      <c r="AD77" s="603"/>
      <c r="AE77" s="5"/>
      <c r="AF77" s="538" t="s">
        <v>2128</v>
      </c>
      <c r="AG77" s="538"/>
      <c r="AH77" s="538"/>
      <c r="AI77" s="538"/>
      <c r="AJ77" s="240"/>
      <c r="AK77" s="246"/>
      <c r="AL77" s="607" t="s">
        <v>567</v>
      </c>
      <c r="AM77" s="607"/>
      <c r="AN77" s="607"/>
      <c r="AO77" s="607"/>
      <c r="AP77" s="607"/>
      <c r="AQ77" s="608"/>
      <c r="AR77" s="11"/>
      <c r="AS77" s="661">
        <f>IF(OR((ISNUMBER(Date_Complet)=TRUE),ISNONTEXT(Date_Complet)=TRUE),"","Veuillez ressaisir au format date, SVP : jj/mm/aa !")</f>
      </c>
      <c r="AT77" s="662"/>
      <c r="AU77" s="662"/>
      <c r="AV77" s="662"/>
      <c r="AW77" s="662"/>
      <c r="AX77" s="662"/>
      <c r="AY77" s="662"/>
      <c r="AZ77" s="662"/>
      <c r="BA77" s="662"/>
      <c r="BB77" s="662"/>
      <c r="BC77" s="662"/>
      <c r="BD77" s="662"/>
      <c r="BE77" s="662"/>
      <c r="BF77" s="662"/>
      <c r="BG77" s="662"/>
      <c r="BH77" s="662"/>
      <c r="BI77" s="662"/>
      <c r="BJ77" s="662"/>
      <c r="BK77" s="662"/>
      <c r="BL77" s="662"/>
      <c r="BM77" s="662"/>
      <c r="BN77" s="663"/>
      <c r="BP77" s="469" t="s">
        <v>3839</v>
      </c>
      <c r="BQ77" s="469"/>
      <c r="BR77" s="469"/>
      <c r="BS77" s="469"/>
      <c r="BT77" s="469"/>
      <c r="BU77" s="469"/>
      <c r="BV77" s="469"/>
      <c r="BW77" s="469"/>
      <c r="BX77" s="469"/>
      <c r="BY77" s="469"/>
      <c r="BZ77" s="469"/>
      <c r="CA77" s="469"/>
      <c r="CB77" s="469"/>
    </row>
    <row r="78" spans="2:80" ht="9" customHeight="1">
      <c r="B78" s="323"/>
      <c r="C78" s="574"/>
      <c r="D78" s="574"/>
      <c r="E78" s="574"/>
      <c r="F78" s="574"/>
      <c r="G78" s="237"/>
      <c r="H78" s="603"/>
      <c r="I78" s="603"/>
      <c r="J78" s="603"/>
      <c r="K78" s="603"/>
      <c r="L78" s="603"/>
      <c r="M78" s="603"/>
      <c r="N78" s="603"/>
      <c r="O78" s="603"/>
      <c r="P78" s="603"/>
      <c r="Q78" s="603"/>
      <c r="R78" s="603"/>
      <c r="S78" s="603"/>
      <c r="T78" s="603"/>
      <c r="U78" s="603"/>
      <c r="V78" s="603"/>
      <c r="W78" s="603"/>
      <c r="X78" s="603"/>
      <c r="Y78" s="603"/>
      <c r="Z78" s="603"/>
      <c r="AA78" s="603"/>
      <c r="AB78" s="603"/>
      <c r="AC78" s="603"/>
      <c r="AD78" s="603"/>
      <c r="AE78" s="5"/>
      <c r="AF78" s="538"/>
      <c r="AG78" s="538"/>
      <c r="AH78" s="538"/>
      <c r="AI78" s="538"/>
      <c r="AJ78" s="240"/>
      <c r="AK78" s="246"/>
      <c r="AL78" s="607"/>
      <c r="AM78" s="607"/>
      <c r="AN78" s="607"/>
      <c r="AO78" s="607"/>
      <c r="AP78" s="607"/>
      <c r="AQ78" s="608"/>
      <c r="AR78" s="11"/>
      <c r="AS78" s="664"/>
      <c r="AT78" s="665"/>
      <c r="AU78" s="665"/>
      <c r="AV78" s="665"/>
      <c r="AW78" s="665"/>
      <c r="AX78" s="665"/>
      <c r="AY78" s="665"/>
      <c r="AZ78" s="665"/>
      <c r="BA78" s="665"/>
      <c r="BB78" s="665"/>
      <c r="BC78" s="665"/>
      <c r="BD78" s="665"/>
      <c r="BE78" s="665"/>
      <c r="BF78" s="665"/>
      <c r="BG78" s="665"/>
      <c r="BH78" s="665"/>
      <c r="BI78" s="665"/>
      <c r="BJ78" s="665"/>
      <c r="BK78" s="665"/>
      <c r="BL78" s="665"/>
      <c r="BM78" s="665"/>
      <c r="BN78" s="666"/>
      <c r="BP78" s="469"/>
      <c r="BQ78" s="469"/>
      <c r="BR78" s="469"/>
      <c r="BS78" s="469"/>
      <c r="BT78" s="469"/>
      <c r="BU78" s="469"/>
      <c r="BV78" s="469"/>
      <c r="BW78" s="469"/>
      <c r="BX78" s="469"/>
      <c r="BY78" s="469"/>
      <c r="BZ78" s="469"/>
      <c r="CA78" s="469"/>
      <c r="CB78" s="469"/>
    </row>
    <row r="79" spans="2:82" ht="9" customHeight="1">
      <c r="B79" s="324"/>
      <c r="C79" s="558"/>
      <c r="D79" s="559"/>
      <c r="E79" s="559"/>
      <c r="F79" s="560"/>
      <c r="G79" s="45"/>
      <c r="H79" s="37"/>
      <c r="I79" s="15"/>
      <c r="J79" s="14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"/>
      <c r="AE79" s="5"/>
      <c r="AF79" s="538" t="s">
        <v>2313</v>
      </c>
      <c r="AG79" s="538"/>
      <c r="AH79" s="538"/>
      <c r="AI79" s="538"/>
      <c r="AJ79" s="240"/>
      <c r="AK79" s="246"/>
      <c r="AL79" s="3"/>
      <c r="AM79" s="230"/>
      <c r="AN79" s="230"/>
      <c r="AO79" s="230"/>
      <c r="AP79" s="3"/>
      <c r="AQ79" s="301"/>
      <c r="AR79" s="11"/>
      <c r="AS79" s="621">
        <f>IF(AND([0]!Date_Complet&gt;0,[0]!Date_Complet&lt;39083),"La date du dossier complet est erronée","")</f>
      </c>
      <c r="AT79" s="622"/>
      <c r="AU79" s="622"/>
      <c r="AV79" s="622"/>
      <c r="AW79" s="622"/>
      <c r="AX79" s="622"/>
      <c r="AY79" s="622"/>
      <c r="AZ79" s="622"/>
      <c r="BA79" s="622"/>
      <c r="BB79" s="622"/>
      <c r="BC79" s="622"/>
      <c r="BD79" s="622"/>
      <c r="BE79" s="622"/>
      <c r="BF79" s="622"/>
      <c r="BG79" s="622"/>
      <c r="BH79" s="622"/>
      <c r="BI79" s="622"/>
      <c r="BJ79" s="622"/>
      <c r="BK79" s="622"/>
      <c r="BL79" s="622"/>
      <c r="BM79" s="622"/>
      <c r="BN79" s="623"/>
      <c r="BP79" s="469" t="s">
        <v>3836</v>
      </c>
      <c r="BQ79" s="469"/>
      <c r="BR79" s="469"/>
      <c r="BS79" s="469"/>
      <c r="BT79" s="469"/>
      <c r="BU79" s="469"/>
      <c r="BV79" s="469"/>
      <c r="BW79" s="469"/>
      <c r="BX79" s="469"/>
      <c r="BY79" s="469"/>
      <c r="BZ79" s="469"/>
      <c r="CA79" s="469"/>
      <c r="CB79" s="469"/>
      <c r="CC79" s="469"/>
      <c r="CD79" s="469"/>
    </row>
    <row r="80" spans="2:82" ht="9" customHeight="1">
      <c r="B80" s="324"/>
      <c r="C80" s="561"/>
      <c r="D80" s="562"/>
      <c r="E80" s="562"/>
      <c r="F80" s="563"/>
      <c r="G80" s="45"/>
      <c r="H80" s="37"/>
      <c r="I80" s="15"/>
      <c r="J80" s="14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"/>
      <c r="AE80" s="5"/>
      <c r="AF80" s="538"/>
      <c r="AG80" s="538"/>
      <c r="AH80" s="538"/>
      <c r="AI80" s="538"/>
      <c r="AJ80" s="240"/>
      <c r="AK80" s="246"/>
      <c r="AL80" s="3"/>
      <c r="AM80" s="243"/>
      <c r="AN80" s="243"/>
      <c r="AO80" s="243"/>
      <c r="AP80" s="243"/>
      <c r="AQ80" s="325"/>
      <c r="AR80" s="11"/>
      <c r="AS80" s="624"/>
      <c r="AT80" s="625"/>
      <c r="AU80" s="625"/>
      <c r="AV80" s="625"/>
      <c r="AW80" s="625"/>
      <c r="AX80" s="625"/>
      <c r="AY80" s="625"/>
      <c r="AZ80" s="625"/>
      <c r="BA80" s="625"/>
      <c r="BB80" s="625"/>
      <c r="BC80" s="625"/>
      <c r="BD80" s="625"/>
      <c r="BE80" s="625"/>
      <c r="BF80" s="625"/>
      <c r="BG80" s="625"/>
      <c r="BH80" s="625"/>
      <c r="BI80" s="625"/>
      <c r="BJ80" s="625"/>
      <c r="BK80" s="625"/>
      <c r="BL80" s="625"/>
      <c r="BM80" s="625"/>
      <c r="BN80" s="626"/>
      <c r="BP80" s="469"/>
      <c r="BQ80" s="469"/>
      <c r="BR80" s="469"/>
      <c r="BS80" s="469"/>
      <c r="BT80" s="469"/>
      <c r="BU80" s="469"/>
      <c r="BV80" s="469"/>
      <c r="BW80" s="469"/>
      <c r="BX80" s="469"/>
      <c r="BY80" s="469"/>
      <c r="BZ80" s="469"/>
      <c r="CA80" s="469"/>
      <c r="CB80" s="469"/>
      <c r="CC80" s="469"/>
      <c r="CD80" s="469"/>
    </row>
    <row r="81" spans="2:80" ht="9" customHeight="1">
      <c r="B81" s="324"/>
      <c r="C81" s="564"/>
      <c r="D81" s="565"/>
      <c r="E81" s="565"/>
      <c r="F81" s="566"/>
      <c r="G81" s="45"/>
      <c r="H81" s="37"/>
      <c r="I81" s="15"/>
      <c r="J81" s="14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"/>
      <c r="AE81" s="5"/>
      <c r="AF81" s="538" t="s">
        <v>2127</v>
      </c>
      <c r="AG81" s="538"/>
      <c r="AH81" s="538"/>
      <c r="AI81" s="538"/>
      <c r="AJ81" s="240"/>
      <c r="AK81" s="247"/>
      <c r="AL81" s="3"/>
      <c r="AM81" s="3"/>
      <c r="AN81" s="3"/>
      <c r="AO81" s="3"/>
      <c r="AP81" s="3"/>
      <c r="AQ81" s="301"/>
      <c r="AR81" s="11"/>
      <c r="AS81" s="375">
        <f>IF(Datas_Stat!H2=2,"Ce dossier ne sera pas pris en compte dans les statistiques","")</f>
      </c>
      <c r="AT81" s="376"/>
      <c r="AU81" s="376"/>
      <c r="AV81" s="376"/>
      <c r="AW81" s="376"/>
      <c r="AX81" s="376"/>
      <c r="AY81" s="376"/>
      <c r="AZ81" s="376"/>
      <c r="BA81" s="376"/>
      <c r="BB81" s="376"/>
      <c r="BC81" s="376"/>
      <c r="BD81" s="376"/>
      <c r="BE81" s="376"/>
      <c r="BF81" s="376"/>
      <c r="BG81" s="376"/>
      <c r="BH81" s="376"/>
      <c r="BI81" s="376"/>
      <c r="BJ81" s="376"/>
      <c r="BK81" s="376"/>
      <c r="BL81" s="376"/>
      <c r="BM81" s="376"/>
      <c r="BN81" s="364"/>
      <c r="BP81" s="469" t="s">
        <v>3840</v>
      </c>
      <c r="BQ81" s="469"/>
      <c r="BR81" s="469"/>
      <c r="BS81" s="469"/>
      <c r="BT81" s="469"/>
      <c r="BU81" s="469"/>
      <c r="BV81" s="469"/>
      <c r="BW81" s="469"/>
      <c r="BX81" s="469"/>
      <c r="BY81" s="469"/>
      <c r="BZ81" s="469"/>
      <c r="CA81" s="469"/>
      <c r="CB81" s="469"/>
    </row>
    <row r="82" spans="1:80" s="4" customFormat="1" ht="9" customHeight="1">
      <c r="A82" s="39"/>
      <c r="B82" s="326"/>
      <c r="C82" s="235"/>
      <c r="D82" s="235"/>
      <c r="E82" s="235"/>
      <c r="F82" s="235"/>
      <c r="G82" s="37"/>
      <c r="H82" s="37"/>
      <c r="I82" s="15"/>
      <c r="J82" s="14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"/>
      <c r="AE82" s="239"/>
      <c r="AF82" s="538"/>
      <c r="AG82" s="538"/>
      <c r="AH82" s="538"/>
      <c r="AI82" s="538"/>
      <c r="AJ82" s="240"/>
      <c r="AK82" s="247"/>
      <c r="AQ82" s="327"/>
      <c r="AR82" s="40"/>
      <c r="AS82" s="365"/>
      <c r="AT82" s="363"/>
      <c r="AU82" s="363"/>
      <c r="AV82" s="363"/>
      <c r="AW82" s="363"/>
      <c r="AX82" s="363"/>
      <c r="AY82" s="363"/>
      <c r="AZ82" s="363"/>
      <c r="BA82" s="363"/>
      <c r="BB82" s="363"/>
      <c r="BC82" s="363"/>
      <c r="BD82" s="363"/>
      <c r="BE82" s="363"/>
      <c r="BF82" s="363"/>
      <c r="BG82" s="363"/>
      <c r="BH82" s="363"/>
      <c r="BI82" s="363"/>
      <c r="BJ82" s="363"/>
      <c r="BK82" s="363"/>
      <c r="BL82" s="363"/>
      <c r="BM82" s="363"/>
      <c r="BN82" s="362"/>
      <c r="BP82" s="469"/>
      <c r="BQ82" s="469"/>
      <c r="BR82" s="469"/>
      <c r="BS82" s="469"/>
      <c r="BT82" s="469"/>
      <c r="BU82" s="469"/>
      <c r="BV82" s="469"/>
      <c r="BW82" s="469"/>
      <c r="BX82" s="469"/>
      <c r="BY82" s="469"/>
      <c r="BZ82" s="469"/>
      <c r="CA82" s="469"/>
      <c r="CB82" s="469"/>
    </row>
    <row r="83" spans="2:80" ht="10.5" customHeight="1">
      <c r="B83" s="328"/>
      <c r="C83" s="44"/>
      <c r="D83" s="44"/>
      <c r="E83" s="44"/>
      <c r="F83" s="44"/>
      <c r="G83" s="38"/>
      <c r="H83" s="38"/>
      <c r="I83" s="34"/>
      <c r="J83" s="33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7"/>
      <c r="AE83" s="8"/>
      <c r="AF83" s="241"/>
      <c r="AG83" s="241"/>
      <c r="AH83" s="241"/>
      <c r="AI83" s="242"/>
      <c r="AJ83" s="242"/>
      <c r="AK83" s="248"/>
      <c r="AL83" s="238"/>
      <c r="AM83" s="238"/>
      <c r="AN83" s="238"/>
      <c r="AO83" s="238"/>
      <c r="AP83" s="238"/>
      <c r="AQ83" s="329"/>
      <c r="AR83" s="11"/>
      <c r="AS83" s="375">
        <f>IF(AND(Datas_Stat!X6=TRUE,Datas_Stat!Y6=TRUE),"Il faut choisir entre Observations et Avis","")</f>
      </c>
      <c r="AT83" s="376"/>
      <c r="AU83" s="376"/>
      <c r="AV83" s="376"/>
      <c r="AW83" s="376"/>
      <c r="AX83" s="376"/>
      <c r="AY83" s="376"/>
      <c r="AZ83" s="376"/>
      <c r="BA83" s="376"/>
      <c r="BB83" s="376"/>
      <c r="BC83" s="376"/>
      <c r="BD83" s="376"/>
      <c r="BE83" s="376"/>
      <c r="BF83" s="376"/>
      <c r="BG83" s="376"/>
      <c r="BH83" s="376"/>
      <c r="BI83" s="376"/>
      <c r="BJ83" s="376"/>
      <c r="BK83" s="376"/>
      <c r="BL83" s="376"/>
      <c r="BM83" s="376"/>
      <c r="BN83" s="364"/>
      <c r="BP83" s="469" t="s">
        <v>3841</v>
      </c>
      <c r="BQ83" s="469"/>
      <c r="BR83" s="469"/>
      <c r="BS83" s="469"/>
      <c r="BT83" s="469"/>
      <c r="BU83" s="469"/>
      <c r="BV83" s="469"/>
      <c r="BW83" s="469"/>
      <c r="BX83" s="469"/>
      <c r="BY83" s="469"/>
      <c r="BZ83" s="469"/>
      <c r="CA83" s="469"/>
      <c r="CB83" s="469"/>
    </row>
    <row r="84" spans="2:80" ht="11.25" customHeight="1">
      <c r="B84" s="700" t="s">
        <v>3866</v>
      </c>
      <c r="C84" s="701"/>
      <c r="D84" s="701"/>
      <c r="E84" s="701"/>
      <c r="F84" s="701"/>
      <c r="G84" s="752" t="s">
        <v>3867</v>
      </c>
      <c r="H84" s="701"/>
      <c r="I84" s="701"/>
      <c r="J84" s="701"/>
      <c r="K84" s="753"/>
      <c r="L84" s="539" t="s">
        <v>3387</v>
      </c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539"/>
      <c r="AA84" s="539"/>
      <c r="AB84" s="539"/>
      <c r="AC84" s="539"/>
      <c r="AD84" s="539"/>
      <c r="AE84" s="539"/>
      <c r="AF84" s="539"/>
      <c r="AG84" s="539"/>
      <c r="AH84" s="539"/>
      <c r="AI84" s="539"/>
      <c r="AJ84" s="539"/>
      <c r="AK84" s="539"/>
      <c r="AL84" s="539"/>
      <c r="AM84" s="539"/>
      <c r="AN84" s="539"/>
      <c r="AO84" s="539"/>
      <c r="AP84" s="539"/>
      <c r="AQ84" s="540"/>
      <c r="AR84" s="11"/>
      <c r="AS84" s="365"/>
      <c r="AT84" s="363"/>
      <c r="AU84" s="363"/>
      <c r="AV84" s="363"/>
      <c r="AW84" s="363"/>
      <c r="AX84" s="363"/>
      <c r="AY84" s="363"/>
      <c r="AZ84" s="363"/>
      <c r="BA84" s="363"/>
      <c r="BB84" s="363"/>
      <c r="BC84" s="363"/>
      <c r="BD84" s="363"/>
      <c r="BE84" s="363"/>
      <c r="BF84" s="363"/>
      <c r="BG84" s="363"/>
      <c r="BH84" s="363"/>
      <c r="BI84" s="363"/>
      <c r="BJ84" s="363"/>
      <c r="BK84" s="363"/>
      <c r="BL84" s="363"/>
      <c r="BM84" s="363"/>
      <c r="BN84" s="362"/>
      <c r="BP84" s="469"/>
      <c r="BQ84" s="469"/>
      <c r="BR84" s="469"/>
      <c r="BS84" s="469"/>
      <c r="BT84" s="469"/>
      <c r="BU84" s="469"/>
      <c r="BV84" s="469"/>
      <c r="BW84" s="469"/>
      <c r="BX84" s="469"/>
      <c r="BY84" s="469"/>
      <c r="BZ84" s="469"/>
      <c r="CA84" s="469"/>
      <c r="CB84" s="469"/>
    </row>
    <row r="85" spans="2:80" ht="9" customHeight="1">
      <c r="B85" s="702"/>
      <c r="C85" s="703"/>
      <c r="D85" s="703"/>
      <c r="E85" s="703"/>
      <c r="F85" s="703"/>
      <c r="G85" s="754"/>
      <c r="H85" s="703"/>
      <c r="I85" s="703"/>
      <c r="J85" s="703"/>
      <c r="K85" s="755"/>
      <c r="L85" s="541"/>
      <c r="M85" s="541"/>
      <c r="N85" s="541"/>
      <c r="O85" s="541"/>
      <c r="P85" s="541"/>
      <c r="Q85" s="541"/>
      <c r="R85" s="541"/>
      <c r="S85" s="541"/>
      <c r="T85" s="541"/>
      <c r="U85" s="541"/>
      <c r="V85" s="541"/>
      <c r="W85" s="541"/>
      <c r="X85" s="541"/>
      <c r="Y85" s="541"/>
      <c r="Z85" s="541"/>
      <c r="AA85" s="541"/>
      <c r="AB85" s="541"/>
      <c r="AC85" s="541"/>
      <c r="AD85" s="541"/>
      <c r="AE85" s="541"/>
      <c r="AF85" s="541"/>
      <c r="AG85" s="541"/>
      <c r="AH85" s="541"/>
      <c r="AI85" s="541"/>
      <c r="AJ85" s="541"/>
      <c r="AK85" s="541"/>
      <c r="AL85" s="541"/>
      <c r="AM85" s="541"/>
      <c r="AN85" s="541"/>
      <c r="AO85" s="541"/>
      <c r="AP85" s="541"/>
      <c r="AQ85" s="542"/>
      <c r="AS85" s="375">
        <f>IF(LEN(Motif_1)&gt;200,"200 caractères maximum, SVP !","")</f>
      </c>
      <c r="AT85" s="376"/>
      <c r="AU85" s="376"/>
      <c r="AV85" s="376"/>
      <c r="AW85" s="376"/>
      <c r="AX85" s="376"/>
      <c r="AY85" s="376"/>
      <c r="AZ85" s="376"/>
      <c r="BA85" s="376"/>
      <c r="BB85" s="376"/>
      <c r="BC85" s="376"/>
      <c r="BD85" s="376"/>
      <c r="BE85" s="376"/>
      <c r="BF85" s="376"/>
      <c r="BG85" s="376"/>
      <c r="BH85" s="376"/>
      <c r="BI85" s="376"/>
      <c r="BJ85" s="376"/>
      <c r="BK85" s="376"/>
      <c r="BL85" s="376"/>
      <c r="BM85" s="376"/>
      <c r="BN85" s="364"/>
      <c r="BP85" s="469" t="s">
        <v>3842</v>
      </c>
      <c r="BQ85" s="469"/>
      <c r="BR85" s="469"/>
      <c r="BS85" s="469"/>
      <c r="BT85" s="469"/>
      <c r="BU85" s="469"/>
      <c r="BV85" s="469"/>
      <c r="BW85" s="469"/>
      <c r="BX85" s="469"/>
      <c r="BY85" s="469"/>
      <c r="BZ85" s="469"/>
      <c r="CA85" s="469"/>
      <c r="CB85" s="275"/>
    </row>
    <row r="86" spans="2:80" ht="6" customHeight="1">
      <c r="B86" s="725"/>
      <c r="C86" s="726"/>
      <c r="D86" s="726"/>
      <c r="E86" s="726"/>
      <c r="F86" s="727"/>
      <c r="G86" s="756"/>
      <c r="H86" s="726"/>
      <c r="I86" s="726"/>
      <c r="J86" s="726"/>
      <c r="K86" s="727"/>
      <c r="L86" s="549"/>
      <c r="M86" s="550"/>
      <c r="N86" s="550"/>
      <c r="O86" s="550"/>
      <c r="P86" s="550"/>
      <c r="Q86" s="550"/>
      <c r="R86" s="550"/>
      <c r="S86" s="550"/>
      <c r="T86" s="550"/>
      <c r="U86" s="550"/>
      <c r="V86" s="550"/>
      <c r="W86" s="550"/>
      <c r="X86" s="550"/>
      <c r="Y86" s="550"/>
      <c r="Z86" s="550"/>
      <c r="AA86" s="550"/>
      <c r="AB86" s="550"/>
      <c r="AC86" s="550"/>
      <c r="AD86" s="550"/>
      <c r="AE86" s="550"/>
      <c r="AF86" s="550"/>
      <c r="AG86" s="550"/>
      <c r="AH86" s="550"/>
      <c r="AI86" s="550"/>
      <c r="AJ86" s="550"/>
      <c r="AK86" s="550"/>
      <c r="AL86" s="550"/>
      <c r="AM86" s="550"/>
      <c r="AN86" s="550"/>
      <c r="AO86" s="550"/>
      <c r="AP86" s="550"/>
      <c r="AQ86" s="551"/>
      <c r="AS86" s="365"/>
      <c r="AT86" s="363"/>
      <c r="AU86" s="363"/>
      <c r="AV86" s="363"/>
      <c r="AW86" s="363"/>
      <c r="AX86" s="363"/>
      <c r="AY86" s="363"/>
      <c r="AZ86" s="363"/>
      <c r="BA86" s="363"/>
      <c r="BB86" s="363"/>
      <c r="BC86" s="363"/>
      <c r="BD86" s="363"/>
      <c r="BE86" s="363"/>
      <c r="BF86" s="363"/>
      <c r="BG86" s="363"/>
      <c r="BH86" s="363"/>
      <c r="BI86" s="363"/>
      <c r="BJ86" s="363"/>
      <c r="BK86" s="363"/>
      <c r="BL86" s="363"/>
      <c r="BM86" s="363"/>
      <c r="BN86" s="362"/>
      <c r="BP86" s="469"/>
      <c r="BQ86" s="469"/>
      <c r="BR86" s="469"/>
      <c r="BS86" s="469"/>
      <c r="BT86" s="469"/>
      <c r="BU86" s="469"/>
      <c r="BV86" s="469"/>
      <c r="BW86" s="469"/>
      <c r="BX86" s="469"/>
      <c r="BY86" s="469"/>
      <c r="BZ86" s="469"/>
      <c r="CA86" s="469"/>
      <c r="CB86" s="275"/>
    </row>
    <row r="87" spans="2:80" ht="6" customHeight="1">
      <c r="B87" s="728"/>
      <c r="C87" s="675"/>
      <c r="D87" s="675"/>
      <c r="E87" s="675"/>
      <c r="F87" s="676"/>
      <c r="G87" s="674"/>
      <c r="H87" s="675"/>
      <c r="I87" s="675"/>
      <c r="J87" s="675"/>
      <c r="K87" s="676"/>
      <c r="L87" s="552"/>
      <c r="M87" s="553"/>
      <c r="N87" s="553"/>
      <c r="O87" s="553"/>
      <c r="P87" s="553"/>
      <c r="Q87" s="553"/>
      <c r="R87" s="553"/>
      <c r="S87" s="553"/>
      <c r="T87" s="553"/>
      <c r="U87" s="553"/>
      <c r="V87" s="553"/>
      <c r="W87" s="553"/>
      <c r="X87" s="553"/>
      <c r="Y87" s="553"/>
      <c r="Z87" s="553"/>
      <c r="AA87" s="553"/>
      <c r="AB87" s="553"/>
      <c r="AC87" s="553"/>
      <c r="AD87" s="553"/>
      <c r="AE87" s="553"/>
      <c r="AF87" s="553"/>
      <c r="AG87" s="553"/>
      <c r="AH87" s="553"/>
      <c r="AI87" s="553"/>
      <c r="AJ87" s="553"/>
      <c r="AK87" s="553"/>
      <c r="AL87" s="553"/>
      <c r="AM87" s="553"/>
      <c r="AN87" s="553"/>
      <c r="AO87" s="553"/>
      <c r="AP87" s="553"/>
      <c r="AQ87" s="554"/>
      <c r="AS87" s="543">
        <f>IF(OR((ISNUMBER(Date_Arriv_1)=TRUE),ISNONTEXT(Date_Arriv_1)=TRUE),"","Veuillez ressaisir au format date, SVP : jj/mm/aa !")</f>
      </c>
      <c r="AT87" s="544"/>
      <c r="AU87" s="544"/>
      <c r="AV87" s="544"/>
      <c r="AW87" s="544"/>
      <c r="AX87" s="544"/>
      <c r="AY87" s="544"/>
      <c r="AZ87" s="544"/>
      <c r="BA87" s="544"/>
      <c r="BB87" s="544"/>
      <c r="BC87" s="544"/>
      <c r="BD87" s="544"/>
      <c r="BE87" s="544"/>
      <c r="BF87" s="544"/>
      <c r="BG87" s="544"/>
      <c r="BH87" s="544"/>
      <c r="BI87" s="544"/>
      <c r="BJ87" s="544"/>
      <c r="BK87" s="544"/>
      <c r="BL87" s="544"/>
      <c r="BM87" s="544"/>
      <c r="BN87" s="545"/>
      <c r="BP87" s="469" t="s">
        <v>3843</v>
      </c>
      <c r="BQ87" s="469"/>
      <c r="BR87" s="469"/>
      <c r="BS87" s="469"/>
      <c r="BT87" s="469"/>
      <c r="BU87" s="469"/>
      <c r="BV87" s="469"/>
      <c r="BW87" s="469"/>
      <c r="BX87" s="469"/>
      <c r="BY87" s="469"/>
      <c r="BZ87" s="469"/>
      <c r="CA87" s="469"/>
      <c r="CB87" s="275"/>
    </row>
    <row r="88" spans="2:80" ht="6" customHeight="1">
      <c r="B88" s="729"/>
      <c r="C88" s="678"/>
      <c r="D88" s="678"/>
      <c r="E88" s="678"/>
      <c r="F88" s="679"/>
      <c r="G88" s="677"/>
      <c r="H88" s="678"/>
      <c r="I88" s="678"/>
      <c r="J88" s="678"/>
      <c r="K88" s="679"/>
      <c r="L88" s="555"/>
      <c r="M88" s="556"/>
      <c r="N88" s="556"/>
      <c r="O88" s="556"/>
      <c r="P88" s="556"/>
      <c r="Q88" s="556"/>
      <c r="R88" s="556"/>
      <c r="S88" s="556"/>
      <c r="T88" s="556"/>
      <c r="U88" s="556"/>
      <c r="V88" s="556"/>
      <c r="W88" s="556"/>
      <c r="X88" s="556"/>
      <c r="Y88" s="556"/>
      <c r="Z88" s="556"/>
      <c r="AA88" s="556"/>
      <c r="AB88" s="556"/>
      <c r="AC88" s="556"/>
      <c r="AD88" s="556"/>
      <c r="AE88" s="556"/>
      <c r="AF88" s="556"/>
      <c r="AG88" s="556"/>
      <c r="AH88" s="556"/>
      <c r="AI88" s="556"/>
      <c r="AJ88" s="556"/>
      <c r="AK88" s="556"/>
      <c r="AL88" s="556"/>
      <c r="AM88" s="556"/>
      <c r="AN88" s="556"/>
      <c r="AO88" s="556"/>
      <c r="AP88" s="556"/>
      <c r="AQ88" s="557"/>
      <c r="AS88" s="546"/>
      <c r="AT88" s="547"/>
      <c r="AU88" s="547"/>
      <c r="AV88" s="547"/>
      <c r="AW88" s="547"/>
      <c r="AX88" s="547"/>
      <c r="AY88" s="547"/>
      <c r="AZ88" s="547"/>
      <c r="BA88" s="547"/>
      <c r="BB88" s="547"/>
      <c r="BC88" s="547"/>
      <c r="BD88" s="547"/>
      <c r="BE88" s="547"/>
      <c r="BF88" s="547"/>
      <c r="BG88" s="547"/>
      <c r="BH88" s="547"/>
      <c r="BI88" s="547"/>
      <c r="BJ88" s="547"/>
      <c r="BK88" s="547"/>
      <c r="BL88" s="547"/>
      <c r="BM88" s="547"/>
      <c r="BN88" s="548"/>
      <c r="BP88" s="469"/>
      <c r="BQ88" s="469"/>
      <c r="BR88" s="469"/>
      <c r="BS88" s="469"/>
      <c r="BT88" s="469"/>
      <c r="BU88" s="469"/>
      <c r="BV88" s="469"/>
      <c r="BW88" s="469"/>
      <c r="BX88" s="469"/>
      <c r="BY88" s="469"/>
      <c r="BZ88" s="469"/>
      <c r="CA88" s="469"/>
      <c r="CB88" s="275"/>
    </row>
    <row r="89" spans="2:80" ht="6" customHeight="1">
      <c r="B89" s="713"/>
      <c r="C89" s="714"/>
      <c r="D89" s="714"/>
      <c r="E89" s="714"/>
      <c r="F89" s="715"/>
      <c r="G89" s="677"/>
      <c r="H89" s="678"/>
      <c r="I89" s="678"/>
      <c r="J89" s="678"/>
      <c r="K89" s="679"/>
      <c r="L89" s="552"/>
      <c r="M89" s="553"/>
      <c r="N89" s="553"/>
      <c r="O89" s="553"/>
      <c r="P89" s="553"/>
      <c r="Q89" s="553"/>
      <c r="R89" s="553"/>
      <c r="S89" s="553"/>
      <c r="T89" s="553"/>
      <c r="U89" s="553"/>
      <c r="V89" s="553"/>
      <c r="W89" s="553"/>
      <c r="X89" s="553"/>
      <c r="Y89" s="553"/>
      <c r="Z89" s="553"/>
      <c r="AA89" s="553"/>
      <c r="AB89" s="553"/>
      <c r="AC89" s="553"/>
      <c r="AD89" s="553"/>
      <c r="AE89" s="553"/>
      <c r="AF89" s="553"/>
      <c r="AG89" s="553"/>
      <c r="AH89" s="553"/>
      <c r="AI89" s="553"/>
      <c r="AJ89" s="553"/>
      <c r="AK89" s="553"/>
      <c r="AL89" s="553"/>
      <c r="AM89" s="553"/>
      <c r="AN89" s="553"/>
      <c r="AO89" s="553"/>
      <c r="AP89" s="553"/>
      <c r="AQ89" s="554"/>
      <c r="AS89" s="621">
        <f>IF(Datas_Stat!D13&lt;39083,"La date d'arrivée du dossier est erronée","")</f>
      </c>
      <c r="AT89" s="622"/>
      <c r="AU89" s="622"/>
      <c r="AV89" s="622"/>
      <c r="AW89" s="622"/>
      <c r="AX89" s="622"/>
      <c r="AY89" s="622"/>
      <c r="AZ89" s="622"/>
      <c r="BA89" s="622"/>
      <c r="BB89" s="622"/>
      <c r="BC89" s="622"/>
      <c r="BD89" s="622"/>
      <c r="BE89" s="622"/>
      <c r="BF89" s="622"/>
      <c r="BG89" s="622"/>
      <c r="BH89" s="622"/>
      <c r="BI89" s="622"/>
      <c r="BJ89" s="622"/>
      <c r="BK89" s="622"/>
      <c r="BL89" s="622"/>
      <c r="BM89" s="622"/>
      <c r="BN89" s="623"/>
      <c r="BP89" s="469" t="s">
        <v>3844</v>
      </c>
      <c r="BQ89" s="469"/>
      <c r="BR89" s="469"/>
      <c r="BS89" s="469"/>
      <c r="BT89" s="469"/>
      <c r="BU89" s="469"/>
      <c r="BV89" s="469"/>
      <c r="BW89" s="469"/>
      <c r="BX89" s="469"/>
      <c r="BY89" s="469"/>
      <c r="BZ89" s="469"/>
      <c r="CA89" s="469"/>
      <c r="CB89" s="275"/>
    </row>
    <row r="90" spans="2:80" ht="6" customHeight="1">
      <c r="B90" s="716"/>
      <c r="C90" s="717"/>
      <c r="D90" s="717"/>
      <c r="E90" s="717"/>
      <c r="F90" s="718"/>
      <c r="G90" s="722"/>
      <c r="H90" s="723"/>
      <c r="I90" s="723"/>
      <c r="J90" s="723"/>
      <c r="K90" s="724"/>
      <c r="L90" s="552"/>
      <c r="M90" s="553"/>
      <c r="N90" s="553"/>
      <c r="O90" s="553"/>
      <c r="P90" s="553"/>
      <c r="Q90" s="553"/>
      <c r="R90" s="553"/>
      <c r="S90" s="553"/>
      <c r="T90" s="553"/>
      <c r="U90" s="553"/>
      <c r="V90" s="553"/>
      <c r="W90" s="553"/>
      <c r="X90" s="553"/>
      <c r="Y90" s="553"/>
      <c r="Z90" s="553"/>
      <c r="AA90" s="553"/>
      <c r="AB90" s="553"/>
      <c r="AC90" s="553"/>
      <c r="AD90" s="553"/>
      <c r="AE90" s="553"/>
      <c r="AF90" s="553"/>
      <c r="AG90" s="553"/>
      <c r="AH90" s="553"/>
      <c r="AI90" s="553"/>
      <c r="AJ90" s="553"/>
      <c r="AK90" s="553"/>
      <c r="AL90" s="553"/>
      <c r="AM90" s="553"/>
      <c r="AN90" s="553"/>
      <c r="AO90" s="553"/>
      <c r="AP90" s="553"/>
      <c r="AQ90" s="554"/>
      <c r="AS90" s="657"/>
      <c r="AT90" s="658"/>
      <c r="AU90" s="658"/>
      <c r="AV90" s="658"/>
      <c r="AW90" s="658"/>
      <c r="AX90" s="658"/>
      <c r="AY90" s="658"/>
      <c r="AZ90" s="658"/>
      <c r="BA90" s="658"/>
      <c r="BB90" s="658"/>
      <c r="BC90" s="658"/>
      <c r="BD90" s="658"/>
      <c r="BE90" s="658"/>
      <c r="BF90" s="658"/>
      <c r="BG90" s="658"/>
      <c r="BH90" s="658"/>
      <c r="BI90" s="658"/>
      <c r="BJ90" s="658"/>
      <c r="BK90" s="658"/>
      <c r="BL90" s="658"/>
      <c r="BM90" s="658"/>
      <c r="BN90" s="659"/>
      <c r="BP90" s="469"/>
      <c r="BQ90" s="469"/>
      <c r="BR90" s="469"/>
      <c r="BS90" s="469"/>
      <c r="BT90" s="469"/>
      <c r="BU90" s="469"/>
      <c r="BV90" s="469"/>
      <c r="BW90" s="469"/>
      <c r="BX90" s="469"/>
      <c r="BY90" s="469"/>
      <c r="BZ90" s="469"/>
      <c r="CA90" s="469"/>
      <c r="CB90" s="275"/>
    </row>
    <row r="91" spans="2:80" ht="6" customHeight="1">
      <c r="B91" s="719"/>
      <c r="C91" s="720"/>
      <c r="D91" s="720"/>
      <c r="E91" s="720"/>
      <c r="F91" s="721"/>
      <c r="G91" s="722"/>
      <c r="H91" s="723"/>
      <c r="I91" s="723"/>
      <c r="J91" s="723"/>
      <c r="K91" s="724"/>
      <c r="L91" s="555"/>
      <c r="M91" s="556"/>
      <c r="N91" s="556"/>
      <c r="O91" s="556"/>
      <c r="P91" s="556"/>
      <c r="Q91" s="556"/>
      <c r="R91" s="556"/>
      <c r="S91" s="556"/>
      <c r="T91" s="556"/>
      <c r="U91" s="556"/>
      <c r="V91" s="556"/>
      <c r="W91" s="556"/>
      <c r="X91" s="556"/>
      <c r="Y91" s="556"/>
      <c r="Z91" s="556"/>
      <c r="AA91" s="556"/>
      <c r="AB91" s="556"/>
      <c r="AC91" s="556"/>
      <c r="AD91" s="556"/>
      <c r="AE91" s="556"/>
      <c r="AF91" s="556"/>
      <c r="AG91" s="556"/>
      <c r="AH91" s="556"/>
      <c r="AI91" s="556"/>
      <c r="AJ91" s="556"/>
      <c r="AK91" s="556"/>
      <c r="AL91" s="556"/>
      <c r="AM91" s="556"/>
      <c r="AN91" s="556"/>
      <c r="AO91" s="556"/>
      <c r="AP91" s="556"/>
      <c r="AQ91" s="557"/>
      <c r="AS91" s="735" t="str">
        <f>IF(Datas_Stat!D13="","La date d'arrivée n'est pas indiquée !","")</f>
        <v>La date d'arrivée n'est pas indiquée !</v>
      </c>
      <c r="AT91" s="736"/>
      <c r="AU91" s="736"/>
      <c r="AV91" s="736"/>
      <c r="AW91" s="736"/>
      <c r="AX91" s="736"/>
      <c r="AY91" s="736"/>
      <c r="AZ91" s="736"/>
      <c r="BA91" s="736"/>
      <c r="BB91" s="736"/>
      <c r="BC91" s="736"/>
      <c r="BD91" s="736"/>
      <c r="BE91" s="736"/>
      <c r="BF91" s="736"/>
      <c r="BG91" s="736"/>
      <c r="BH91" s="736"/>
      <c r="BI91" s="736"/>
      <c r="BJ91" s="736"/>
      <c r="BK91" s="736"/>
      <c r="BL91" s="736"/>
      <c r="BM91" s="736"/>
      <c r="BN91" s="737"/>
      <c r="BP91" s="469" t="s">
        <v>3298</v>
      </c>
      <c r="BQ91" s="469"/>
      <c r="BR91" s="469"/>
      <c r="BS91" s="469"/>
      <c r="BT91" s="469"/>
      <c r="BU91" s="469"/>
      <c r="BV91" s="469"/>
      <c r="BW91" s="469"/>
      <c r="BX91" s="469"/>
      <c r="BY91" s="469"/>
      <c r="BZ91" s="469"/>
      <c r="CA91" s="469"/>
      <c r="CB91" s="275"/>
    </row>
    <row r="92" spans="2:80" ht="6" customHeight="1">
      <c r="B92" s="730"/>
      <c r="C92" s="723"/>
      <c r="D92" s="723"/>
      <c r="E92" s="723"/>
      <c r="F92" s="724"/>
      <c r="G92" s="680"/>
      <c r="H92" s="681"/>
      <c r="I92" s="681"/>
      <c r="J92" s="681"/>
      <c r="K92" s="682"/>
      <c r="L92" s="738"/>
      <c r="M92" s="738"/>
      <c r="N92" s="738"/>
      <c r="O92" s="738"/>
      <c r="P92" s="738"/>
      <c r="Q92" s="738"/>
      <c r="R92" s="738"/>
      <c r="S92" s="738"/>
      <c r="T92" s="738"/>
      <c r="U92" s="738"/>
      <c r="V92" s="738"/>
      <c r="W92" s="738"/>
      <c r="X92" s="738"/>
      <c r="Y92" s="738"/>
      <c r="Z92" s="738"/>
      <c r="AA92" s="738"/>
      <c r="AB92" s="738"/>
      <c r="AC92" s="738"/>
      <c r="AD92" s="738"/>
      <c r="AE92" s="738"/>
      <c r="AF92" s="738"/>
      <c r="AG92" s="738"/>
      <c r="AH92" s="738"/>
      <c r="AI92" s="738"/>
      <c r="AJ92" s="738"/>
      <c r="AK92" s="738"/>
      <c r="AL92" s="738"/>
      <c r="AM92" s="738"/>
      <c r="AN92" s="738"/>
      <c r="AO92" s="738"/>
      <c r="AP92" s="738"/>
      <c r="AQ92" s="739"/>
      <c r="AS92" s="440"/>
      <c r="AT92" s="441"/>
      <c r="AU92" s="441"/>
      <c r="AV92" s="441"/>
      <c r="AW92" s="441"/>
      <c r="AX92" s="441"/>
      <c r="AY92" s="441"/>
      <c r="AZ92" s="441"/>
      <c r="BA92" s="441"/>
      <c r="BB92" s="441"/>
      <c r="BC92" s="441"/>
      <c r="BD92" s="441"/>
      <c r="BE92" s="441"/>
      <c r="BF92" s="441"/>
      <c r="BG92" s="441"/>
      <c r="BH92" s="441"/>
      <c r="BI92" s="441"/>
      <c r="BJ92" s="441"/>
      <c r="BK92" s="441"/>
      <c r="BL92" s="441"/>
      <c r="BM92" s="441"/>
      <c r="BN92" s="442"/>
      <c r="BP92" s="469"/>
      <c r="BQ92" s="469"/>
      <c r="BR92" s="469"/>
      <c r="BS92" s="469"/>
      <c r="BT92" s="469"/>
      <c r="BU92" s="469"/>
      <c r="BV92" s="469"/>
      <c r="BW92" s="469"/>
      <c r="BX92" s="469"/>
      <c r="BY92" s="469"/>
      <c r="BZ92" s="469"/>
      <c r="CA92" s="469"/>
      <c r="CB92" s="469"/>
    </row>
    <row r="93" spans="2:80" ht="6" customHeight="1">
      <c r="B93" s="730"/>
      <c r="C93" s="723"/>
      <c r="D93" s="723"/>
      <c r="E93" s="723"/>
      <c r="F93" s="724"/>
      <c r="G93" s="683"/>
      <c r="H93" s="684"/>
      <c r="I93" s="684"/>
      <c r="J93" s="684"/>
      <c r="K93" s="685"/>
      <c r="L93" s="740"/>
      <c r="M93" s="740"/>
      <c r="N93" s="740"/>
      <c r="O93" s="740"/>
      <c r="P93" s="740"/>
      <c r="Q93" s="740"/>
      <c r="R93" s="740"/>
      <c r="S93" s="740"/>
      <c r="T93" s="740"/>
      <c r="U93" s="740"/>
      <c r="V93" s="740"/>
      <c r="W93" s="740"/>
      <c r="X93" s="740"/>
      <c r="Y93" s="740"/>
      <c r="Z93" s="740"/>
      <c r="AA93" s="740"/>
      <c r="AB93" s="740"/>
      <c r="AC93" s="740"/>
      <c r="AD93" s="740"/>
      <c r="AE93" s="740"/>
      <c r="AF93" s="740"/>
      <c r="AG93" s="740"/>
      <c r="AH93" s="740"/>
      <c r="AI93" s="740"/>
      <c r="AJ93" s="740"/>
      <c r="AK93" s="740"/>
      <c r="AL93" s="740"/>
      <c r="AM93" s="740"/>
      <c r="AN93" s="740"/>
      <c r="AO93" s="740"/>
      <c r="AP93" s="740"/>
      <c r="AQ93" s="741"/>
      <c r="AS93" s="430">
        <f>IF(AND([0]!Date_Complet&gt;0,[0]!Date_Arriv_1&gt;[0]!Date_Complet),"Le dossier doit arriver avant d'être complet !","")</f>
      </c>
      <c r="AT93" s="431"/>
      <c r="AU93" s="431"/>
      <c r="AV93" s="431"/>
      <c r="AW93" s="431"/>
      <c r="AX93" s="431"/>
      <c r="AY93" s="431"/>
      <c r="AZ93" s="431"/>
      <c r="BA93" s="431"/>
      <c r="BB93" s="431"/>
      <c r="BC93" s="431"/>
      <c r="BD93" s="431"/>
      <c r="BE93" s="431"/>
      <c r="BF93" s="431"/>
      <c r="BG93" s="431"/>
      <c r="BH93" s="431"/>
      <c r="BI93" s="431"/>
      <c r="BJ93" s="431"/>
      <c r="BK93" s="431"/>
      <c r="BL93" s="431"/>
      <c r="BM93" s="431"/>
      <c r="BN93" s="432"/>
      <c r="CB93" s="469"/>
    </row>
    <row r="94" spans="2:84" ht="6" customHeight="1">
      <c r="B94" s="730"/>
      <c r="C94" s="723"/>
      <c r="D94" s="723"/>
      <c r="E94" s="723"/>
      <c r="F94" s="724"/>
      <c r="G94" s="686"/>
      <c r="H94" s="687"/>
      <c r="I94" s="687"/>
      <c r="J94" s="687"/>
      <c r="K94" s="688"/>
      <c r="L94" s="742"/>
      <c r="M94" s="742"/>
      <c r="N94" s="742"/>
      <c r="O94" s="742"/>
      <c r="P94" s="742"/>
      <c r="Q94" s="742"/>
      <c r="R94" s="742"/>
      <c r="S94" s="742"/>
      <c r="T94" s="742"/>
      <c r="U94" s="742"/>
      <c r="V94" s="742"/>
      <c r="W94" s="742"/>
      <c r="X94" s="742"/>
      <c r="Y94" s="742"/>
      <c r="Z94" s="742"/>
      <c r="AA94" s="742"/>
      <c r="AB94" s="742"/>
      <c r="AC94" s="742"/>
      <c r="AD94" s="742"/>
      <c r="AE94" s="742"/>
      <c r="AF94" s="742"/>
      <c r="AG94" s="742"/>
      <c r="AH94" s="742"/>
      <c r="AI94" s="742"/>
      <c r="AJ94" s="742"/>
      <c r="AK94" s="742"/>
      <c r="AL94" s="742"/>
      <c r="AM94" s="742"/>
      <c r="AN94" s="742"/>
      <c r="AO94" s="742"/>
      <c r="AP94" s="742"/>
      <c r="AQ94" s="743"/>
      <c r="AS94" s="624"/>
      <c r="AT94" s="625"/>
      <c r="AU94" s="625"/>
      <c r="AV94" s="625"/>
      <c r="AW94" s="625"/>
      <c r="AX94" s="625"/>
      <c r="AY94" s="625"/>
      <c r="AZ94" s="625"/>
      <c r="BA94" s="625"/>
      <c r="BB94" s="625"/>
      <c r="BC94" s="625"/>
      <c r="BD94" s="625"/>
      <c r="BE94" s="625"/>
      <c r="BF94" s="625"/>
      <c r="BG94" s="625"/>
      <c r="BH94" s="625"/>
      <c r="BI94" s="625"/>
      <c r="BJ94" s="625"/>
      <c r="BK94" s="625"/>
      <c r="BL94" s="625"/>
      <c r="BM94" s="625"/>
      <c r="BN94" s="626"/>
      <c r="BP94" s="731" t="s">
        <v>3845</v>
      </c>
      <c r="BQ94" s="731"/>
      <c r="BR94" s="731"/>
      <c r="BS94" s="731"/>
      <c r="BT94" s="731"/>
      <c r="BU94" s="731"/>
      <c r="BV94" s="731"/>
      <c r="BW94" s="731"/>
      <c r="BX94" s="731"/>
      <c r="BY94" s="731"/>
      <c r="BZ94" s="731"/>
      <c r="CA94" s="731"/>
      <c r="CB94" s="731"/>
      <c r="CC94" s="731"/>
      <c r="CD94" s="731"/>
      <c r="CE94" s="731"/>
      <c r="CF94" s="731"/>
    </row>
    <row r="95" spans="2:84" ht="6" customHeight="1">
      <c r="B95" s="713"/>
      <c r="C95" s="714"/>
      <c r="D95" s="714"/>
      <c r="E95" s="714"/>
      <c r="F95" s="715"/>
      <c r="G95" s="671"/>
      <c r="H95" s="672"/>
      <c r="I95" s="672"/>
      <c r="J95" s="672"/>
      <c r="K95" s="673"/>
      <c r="L95" s="732"/>
      <c r="M95" s="733"/>
      <c r="N95" s="733"/>
      <c r="O95" s="733"/>
      <c r="P95" s="733"/>
      <c r="Q95" s="733"/>
      <c r="R95" s="733"/>
      <c r="S95" s="733"/>
      <c r="T95" s="733"/>
      <c r="U95" s="733"/>
      <c r="V95" s="733"/>
      <c r="W95" s="733"/>
      <c r="X95" s="733"/>
      <c r="Y95" s="733"/>
      <c r="Z95" s="733"/>
      <c r="AA95" s="733"/>
      <c r="AB95" s="733"/>
      <c r="AC95" s="733"/>
      <c r="AD95" s="733"/>
      <c r="AE95" s="733"/>
      <c r="AF95" s="733"/>
      <c r="AG95" s="733"/>
      <c r="AH95" s="733"/>
      <c r="AI95" s="733"/>
      <c r="AJ95" s="733"/>
      <c r="AK95" s="733"/>
      <c r="AL95" s="733"/>
      <c r="AM95" s="733"/>
      <c r="AN95" s="733"/>
      <c r="AO95" s="733"/>
      <c r="AP95" s="733"/>
      <c r="AQ95" s="734"/>
      <c r="BP95" s="731"/>
      <c r="BQ95" s="731"/>
      <c r="BR95" s="731"/>
      <c r="BS95" s="731"/>
      <c r="BT95" s="731"/>
      <c r="BU95" s="731"/>
      <c r="BV95" s="731"/>
      <c r="BW95" s="731"/>
      <c r="BX95" s="731"/>
      <c r="BY95" s="731"/>
      <c r="BZ95" s="731"/>
      <c r="CA95" s="731"/>
      <c r="CB95" s="731"/>
      <c r="CC95" s="731"/>
      <c r="CD95" s="731"/>
      <c r="CE95" s="731"/>
      <c r="CF95" s="731"/>
    </row>
    <row r="96" spans="2:43" ht="6" customHeight="1">
      <c r="B96" s="716"/>
      <c r="C96" s="717"/>
      <c r="D96" s="717"/>
      <c r="E96" s="717"/>
      <c r="F96" s="718"/>
      <c r="G96" s="674"/>
      <c r="H96" s="675"/>
      <c r="I96" s="675"/>
      <c r="J96" s="675"/>
      <c r="K96" s="676"/>
      <c r="L96" s="552"/>
      <c r="M96" s="553"/>
      <c r="N96" s="553"/>
      <c r="O96" s="553"/>
      <c r="P96" s="553"/>
      <c r="Q96" s="553"/>
      <c r="R96" s="553"/>
      <c r="S96" s="553"/>
      <c r="T96" s="553"/>
      <c r="U96" s="553"/>
      <c r="V96" s="553"/>
      <c r="W96" s="553"/>
      <c r="X96" s="553"/>
      <c r="Y96" s="553"/>
      <c r="Z96" s="553"/>
      <c r="AA96" s="553"/>
      <c r="AB96" s="553"/>
      <c r="AC96" s="553"/>
      <c r="AD96" s="553"/>
      <c r="AE96" s="553"/>
      <c r="AF96" s="553"/>
      <c r="AG96" s="553"/>
      <c r="AH96" s="553"/>
      <c r="AI96" s="553"/>
      <c r="AJ96" s="553"/>
      <c r="AK96" s="553"/>
      <c r="AL96" s="553"/>
      <c r="AM96" s="553"/>
      <c r="AN96" s="553"/>
      <c r="AO96" s="553"/>
      <c r="AP96" s="553"/>
      <c r="AQ96" s="554"/>
    </row>
    <row r="97" spans="2:43" ht="6" customHeight="1">
      <c r="B97" s="719"/>
      <c r="C97" s="720"/>
      <c r="D97" s="720"/>
      <c r="E97" s="720"/>
      <c r="F97" s="721"/>
      <c r="G97" s="677"/>
      <c r="H97" s="678"/>
      <c r="I97" s="678"/>
      <c r="J97" s="678"/>
      <c r="K97" s="679"/>
      <c r="L97" s="555"/>
      <c r="M97" s="556"/>
      <c r="N97" s="556"/>
      <c r="O97" s="556"/>
      <c r="P97" s="556"/>
      <c r="Q97" s="556"/>
      <c r="R97" s="556"/>
      <c r="S97" s="556"/>
      <c r="T97" s="556"/>
      <c r="U97" s="556"/>
      <c r="V97" s="556"/>
      <c r="W97" s="556"/>
      <c r="X97" s="556"/>
      <c r="Y97" s="556"/>
      <c r="Z97" s="556"/>
      <c r="AA97" s="556"/>
      <c r="AB97" s="556"/>
      <c r="AC97" s="556"/>
      <c r="AD97" s="556"/>
      <c r="AE97" s="556"/>
      <c r="AF97" s="556"/>
      <c r="AG97" s="556"/>
      <c r="AH97" s="556"/>
      <c r="AI97" s="556"/>
      <c r="AJ97" s="556"/>
      <c r="AK97" s="556"/>
      <c r="AL97" s="556"/>
      <c r="AM97" s="556"/>
      <c r="AN97" s="556"/>
      <c r="AO97" s="556"/>
      <c r="AP97" s="556"/>
      <c r="AQ97" s="557"/>
    </row>
    <row r="98" spans="2:84" ht="6" customHeight="1">
      <c r="B98" s="713"/>
      <c r="C98" s="714"/>
      <c r="D98" s="714"/>
      <c r="E98" s="714"/>
      <c r="F98" s="715"/>
      <c r="G98" s="671"/>
      <c r="H98" s="672"/>
      <c r="I98" s="672"/>
      <c r="J98" s="672"/>
      <c r="K98" s="673"/>
      <c r="L98" s="732"/>
      <c r="M98" s="733"/>
      <c r="N98" s="733"/>
      <c r="O98" s="733"/>
      <c r="P98" s="733"/>
      <c r="Q98" s="733"/>
      <c r="R98" s="733"/>
      <c r="S98" s="733"/>
      <c r="T98" s="733"/>
      <c r="U98" s="733"/>
      <c r="V98" s="733"/>
      <c r="W98" s="733"/>
      <c r="X98" s="733"/>
      <c r="Y98" s="733"/>
      <c r="Z98" s="733"/>
      <c r="AA98" s="733"/>
      <c r="AB98" s="733"/>
      <c r="AC98" s="733"/>
      <c r="AD98" s="733"/>
      <c r="AE98" s="733"/>
      <c r="AF98" s="733"/>
      <c r="AG98" s="733"/>
      <c r="AH98" s="733"/>
      <c r="AI98" s="733"/>
      <c r="AJ98" s="733"/>
      <c r="AK98" s="733"/>
      <c r="AL98" s="733"/>
      <c r="AM98" s="733"/>
      <c r="AN98" s="733"/>
      <c r="AO98" s="733"/>
      <c r="AP98" s="733"/>
      <c r="AQ98" s="734"/>
      <c r="CB98" s="275"/>
      <c r="CC98" s="275"/>
      <c r="CD98" s="275"/>
      <c r="CE98" s="275"/>
      <c r="CF98" s="275"/>
    </row>
    <row r="99" spans="2:43" ht="6" customHeight="1">
      <c r="B99" s="716"/>
      <c r="C99" s="717"/>
      <c r="D99" s="717"/>
      <c r="E99" s="717"/>
      <c r="F99" s="718"/>
      <c r="G99" s="674"/>
      <c r="H99" s="675"/>
      <c r="I99" s="675"/>
      <c r="J99" s="675"/>
      <c r="K99" s="676"/>
      <c r="L99" s="552"/>
      <c r="M99" s="553"/>
      <c r="N99" s="553"/>
      <c r="O99" s="553"/>
      <c r="P99" s="553"/>
      <c r="Q99" s="553"/>
      <c r="R99" s="553"/>
      <c r="S99" s="553"/>
      <c r="T99" s="553"/>
      <c r="U99" s="553"/>
      <c r="V99" s="553"/>
      <c r="W99" s="553"/>
      <c r="X99" s="553"/>
      <c r="Y99" s="553"/>
      <c r="Z99" s="553"/>
      <c r="AA99" s="553"/>
      <c r="AB99" s="553"/>
      <c r="AC99" s="553"/>
      <c r="AD99" s="553"/>
      <c r="AE99" s="553"/>
      <c r="AF99" s="553"/>
      <c r="AG99" s="553"/>
      <c r="AH99" s="553"/>
      <c r="AI99" s="553"/>
      <c r="AJ99" s="553"/>
      <c r="AK99" s="553"/>
      <c r="AL99" s="553"/>
      <c r="AM99" s="553"/>
      <c r="AN99" s="553"/>
      <c r="AO99" s="553"/>
      <c r="AP99" s="553"/>
      <c r="AQ99" s="554"/>
    </row>
    <row r="100" spans="2:43" ht="6" customHeight="1">
      <c r="B100" s="719"/>
      <c r="C100" s="720"/>
      <c r="D100" s="720"/>
      <c r="E100" s="720"/>
      <c r="F100" s="721"/>
      <c r="G100" s="677"/>
      <c r="H100" s="678"/>
      <c r="I100" s="678"/>
      <c r="J100" s="678"/>
      <c r="K100" s="679"/>
      <c r="L100" s="555"/>
      <c r="M100" s="556"/>
      <c r="N100" s="556"/>
      <c r="O100" s="556"/>
      <c r="P100" s="556"/>
      <c r="Q100" s="556"/>
      <c r="R100" s="556"/>
      <c r="S100" s="556"/>
      <c r="T100" s="556"/>
      <c r="U100" s="556"/>
      <c r="V100" s="556"/>
      <c r="W100" s="556"/>
      <c r="X100" s="556"/>
      <c r="Y100" s="556"/>
      <c r="Z100" s="556"/>
      <c r="AA100" s="556"/>
      <c r="AB100" s="556"/>
      <c r="AC100" s="556"/>
      <c r="AD100" s="556"/>
      <c r="AE100" s="556"/>
      <c r="AF100" s="556"/>
      <c r="AG100" s="556"/>
      <c r="AH100" s="556"/>
      <c r="AI100" s="556"/>
      <c r="AJ100" s="556"/>
      <c r="AK100" s="556"/>
      <c r="AL100" s="556"/>
      <c r="AM100" s="556"/>
      <c r="AN100" s="556"/>
      <c r="AO100" s="556"/>
      <c r="AP100" s="556"/>
      <c r="AQ100" s="557"/>
    </row>
    <row r="101" spans="2:43" ht="6" customHeight="1">
      <c r="B101" s="713"/>
      <c r="C101" s="714"/>
      <c r="D101" s="714"/>
      <c r="E101" s="714"/>
      <c r="F101" s="715"/>
      <c r="G101" s="671"/>
      <c r="H101" s="672"/>
      <c r="I101" s="672"/>
      <c r="J101" s="672"/>
      <c r="K101" s="673"/>
      <c r="L101" s="732"/>
      <c r="M101" s="733"/>
      <c r="N101" s="733"/>
      <c r="O101" s="733"/>
      <c r="P101" s="733"/>
      <c r="Q101" s="733"/>
      <c r="R101" s="733"/>
      <c r="S101" s="733"/>
      <c r="T101" s="733"/>
      <c r="U101" s="733"/>
      <c r="V101" s="733"/>
      <c r="W101" s="733"/>
      <c r="X101" s="733"/>
      <c r="Y101" s="733"/>
      <c r="Z101" s="733"/>
      <c r="AA101" s="733"/>
      <c r="AB101" s="733"/>
      <c r="AC101" s="733"/>
      <c r="AD101" s="733"/>
      <c r="AE101" s="733"/>
      <c r="AF101" s="733"/>
      <c r="AG101" s="733"/>
      <c r="AH101" s="733"/>
      <c r="AI101" s="733"/>
      <c r="AJ101" s="733"/>
      <c r="AK101" s="733"/>
      <c r="AL101" s="733"/>
      <c r="AM101" s="733"/>
      <c r="AN101" s="733"/>
      <c r="AO101" s="733"/>
      <c r="AP101" s="733"/>
      <c r="AQ101" s="734"/>
    </row>
    <row r="102" spans="2:43" ht="6" customHeight="1">
      <c r="B102" s="716"/>
      <c r="C102" s="717"/>
      <c r="D102" s="717"/>
      <c r="E102" s="717"/>
      <c r="F102" s="718"/>
      <c r="G102" s="674"/>
      <c r="H102" s="675"/>
      <c r="I102" s="675"/>
      <c r="J102" s="675"/>
      <c r="K102" s="676"/>
      <c r="L102" s="552"/>
      <c r="M102" s="553"/>
      <c r="N102" s="553"/>
      <c r="O102" s="553"/>
      <c r="P102" s="553"/>
      <c r="Q102" s="553"/>
      <c r="R102" s="553"/>
      <c r="S102" s="553"/>
      <c r="T102" s="553"/>
      <c r="U102" s="553"/>
      <c r="V102" s="553"/>
      <c r="W102" s="553"/>
      <c r="X102" s="553"/>
      <c r="Y102" s="553"/>
      <c r="Z102" s="553"/>
      <c r="AA102" s="553"/>
      <c r="AB102" s="553"/>
      <c r="AC102" s="553"/>
      <c r="AD102" s="553"/>
      <c r="AE102" s="553"/>
      <c r="AF102" s="553"/>
      <c r="AG102" s="553"/>
      <c r="AH102" s="553"/>
      <c r="AI102" s="553"/>
      <c r="AJ102" s="553"/>
      <c r="AK102" s="553"/>
      <c r="AL102" s="553"/>
      <c r="AM102" s="553"/>
      <c r="AN102" s="553"/>
      <c r="AO102" s="553"/>
      <c r="AP102" s="553"/>
      <c r="AQ102" s="554"/>
    </row>
    <row r="103" spans="2:83" ht="6" customHeight="1">
      <c r="B103" s="719"/>
      <c r="C103" s="720"/>
      <c r="D103" s="720"/>
      <c r="E103" s="720"/>
      <c r="F103" s="721"/>
      <c r="G103" s="677"/>
      <c r="H103" s="678"/>
      <c r="I103" s="678"/>
      <c r="J103" s="678"/>
      <c r="K103" s="679"/>
      <c r="L103" s="555"/>
      <c r="M103" s="556"/>
      <c r="N103" s="556"/>
      <c r="O103" s="556"/>
      <c r="P103" s="556"/>
      <c r="Q103" s="556"/>
      <c r="R103" s="556"/>
      <c r="S103" s="556"/>
      <c r="T103" s="556"/>
      <c r="U103" s="556"/>
      <c r="V103" s="556"/>
      <c r="W103" s="556"/>
      <c r="X103" s="556"/>
      <c r="Y103" s="556"/>
      <c r="Z103" s="556"/>
      <c r="AA103" s="556"/>
      <c r="AB103" s="556"/>
      <c r="AC103" s="556"/>
      <c r="AD103" s="556"/>
      <c r="AE103" s="556"/>
      <c r="AF103" s="556"/>
      <c r="AG103" s="556"/>
      <c r="AH103" s="556"/>
      <c r="AI103" s="556"/>
      <c r="AJ103" s="556"/>
      <c r="AK103" s="556"/>
      <c r="AL103" s="556"/>
      <c r="AM103" s="556"/>
      <c r="AN103" s="556"/>
      <c r="AO103" s="556"/>
      <c r="AP103" s="556"/>
      <c r="AQ103" s="557"/>
      <c r="BP103" s="275"/>
      <c r="BQ103" s="275"/>
      <c r="BR103" s="275"/>
      <c r="BS103" s="275"/>
      <c r="BT103" s="275"/>
      <c r="BU103" s="275"/>
      <c r="BV103" s="275"/>
      <c r="BW103" s="275"/>
      <c r="BX103" s="275"/>
      <c r="BY103" s="275"/>
      <c r="BZ103" s="275"/>
      <c r="CA103" s="275"/>
      <c r="CB103" s="275"/>
      <c r="CC103" s="275"/>
      <c r="CD103" s="275"/>
      <c r="CE103" s="275"/>
    </row>
    <row r="104" spans="2:43" ht="6" customHeight="1">
      <c r="B104" s="713"/>
      <c r="C104" s="714"/>
      <c r="D104" s="714"/>
      <c r="E104" s="714"/>
      <c r="F104" s="715"/>
      <c r="G104" s="671"/>
      <c r="H104" s="672"/>
      <c r="I104" s="672"/>
      <c r="J104" s="672"/>
      <c r="K104" s="673"/>
      <c r="L104" s="732"/>
      <c r="M104" s="733"/>
      <c r="N104" s="733"/>
      <c r="O104" s="733"/>
      <c r="P104" s="733"/>
      <c r="Q104" s="733"/>
      <c r="R104" s="733"/>
      <c r="S104" s="733"/>
      <c r="T104" s="733"/>
      <c r="U104" s="733"/>
      <c r="V104" s="733"/>
      <c r="W104" s="733"/>
      <c r="X104" s="733"/>
      <c r="Y104" s="733"/>
      <c r="Z104" s="733"/>
      <c r="AA104" s="733"/>
      <c r="AB104" s="733"/>
      <c r="AC104" s="733"/>
      <c r="AD104" s="733"/>
      <c r="AE104" s="733"/>
      <c r="AF104" s="733"/>
      <c r="AG104" s="733"/>
      <c r="AH104" s="733"/>
      <c r="AI104" s="733"/>
      <c r="AJ104" s="733"/>
      <c r="AK104" s="733"/>
      <c r="AL104" s="733"/>
      <c r="AM104" s="733"/>
      <c r="AN104" s="733"/>
      <c r="AO104" s="733"/>
      <c r="AP104" s="733"/>
      <c r="AQ104" s="734"/>
    </row>
    <row r="105" spans="2:60" ht="6" customHeight="1">
      <c r="B105" s="716"/>
      <c r="C105" s="717"/>
      <c r="D105" s="717"/>
      <c r="E105" s="717"/>
      <c r="F105" s="718"/>
      <c r="G105" s="674"/>
      <c r="H105" s="675"/>
      <c r="I105" s="675"/>
      <c r="J105" s="675"/>
      <c r="K105" s="676"/>
      <c r="L105" s="552"/>
      <c r="M105" s="553"/>
      <c r="N105" s="553"/>
      <c r="O105" s="553"/>
      <c r="P105" s="553"/>
      <c r="Q105" s="553"/>
      <c r="R105" s="553"/>
      <c r="S105" s="553"/>
      <c r="T105" s="553"/>
      <c r="U105" s="553"/>
      <c r="V105" s="553"/>
      <c r="W105" s="553"/>
      <c r="X105" s="553"/>
      <c r="Y105" s="553"/>
      <c r="Z105" s="553"/>
      <c r="AA105" s="553"/>
      <c r="AB105" s="553"/>
      <c r="AC105" s="553"/>
      <c r="AD105" s="553"/>
      <c r="AE105" s="553"/>
      <c r="AF105" s="553"/>
      <c r="AG105" s="553"/>
      <c r="AH105" s="553"/>
      <c r="AI105" s="553"/>
      <c r="AJ105" s="553"/>
      <c r="AK105" s="553"/>
      <c r="AL105" s="553"/>
      <c r="AM105" s="553"/>
      <c r="AN105" s="553"/>
      <c r="AO105" s="553"/>
      <c r="AP105" s="553"/>
      <c r="AQ105" s="554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</row>
    <row r="106" spans="2:60" ht="6" customHeight="1">
      <c r="B106" s="719"/>
      <c r="C106" s="720"/>
      <c r="D106" s="720"/>
      <c r="E106" s="720"/>
      <c r="F106" s="721"/>
      <c r="G106" s="677"/>
      <c r="H106" s="678"/>
      <c r="I106" s="678"/>
      <c r="J106" s="678"/>
      <c r="K106" s="679"/>
      <c r="L106" s="555"/>
      <c r="M106" s="556"/>
      <c r="N106" s="556"/>
      <c r="O106" s="556"/>
      <c r="P106" s="556"/>
      <c r="Q106" s="556"/>
      <c r="R106" s="556"/>
      <c r="S106" s="556"/>
      <c r="T106" s="556"/>
      <c r="U106" s="556"/>
      <c r="V106" s="556"/>
      <c r="W106" s="556"/>
      <c r="X106" s="556"/>
      <c r="Y106" s="556"/>
      <c r="Z106" s="556"/>
      <c r="AA106" s="556"/>
      <c r="AB106" s="556"/>
      <c r="AC106" s="556"/>
      <c r="AD106" s="556"/>
      <c r="AE106" s="556"/>
      <c r="AF106" s="556"/>
      <c r="AG106" s="556"/>
      <c r="AH106" s="556"/>
      <c r="AI106" s="556"/>
      <c r="AJ106" s="556"/>
      <c r="AK106" s="556"/>
      <c r="AL106" s="556"/>
      <c r="AM106" s="556"/>
      <c r="AN106" s="556"/>
      <c r="AO106" s="556"/>
      <c r="AP106" s="556"/>
      <c r="AQ106" s="557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</row>
    <row r="107" spans="2:60" ht="6" customHeight="1">
      <c r="B107" s="773"/>
      <c r="C107" s="708"/>
      <c r="D107" s="708"/>
      <c r="E107" s="708"/>
      <c r="F107" s="709"/>
      <c r="G107" s="704"/>
      <c r="H107" s="705"/>
      <c r="I107" s="705"/>
      <c r="J107" s="705"/>
      <c r="K107" s="706"/>
      <c r="L107" s="740"/>
      <c r="M107" s="740"/>
      <c r="N107" s="740"/>
      <c r="O107" s="740"/>
      <c r="P107" s="740"/>
      <c r="Q107" s="740"/>
      <c r="R107" s="740"/>
      <c r="S107" s="740"/>
      <c r="T107" s="740"/>
      <c r="U107" s="740"/>
      <c r="V107" s="740"/>
      <c r="W107" s="740"/>
      <c r="X107" s="740"/>
      <c r="Y107" s="740"/>
      <c r="Z107" s="740"/>
      <c r="AA107" s="740"/>
      <c r="AB107" s="740"/>
      <c r="AC107" s="740"/>
      <c r="AD107" s="740"/>
      <c r="AE107" s="740"/>
      <c r="AF107" s="740"/>
      <c r="AG107" s="740"/>
      <c r="AH107" s="740"/>
      <c r="AI107" s="740"/>
      <c r="AJ107" s="740"/>
      <c r="AK107" s="740"/>
      <c r="AL107" s="740"/>
      <c r="AM107" s="740"/>
      <c r="AN107" s="740"/>
      <c r="AO107" s="740"/>
      <c r="AP107" s="740"/>
      <c r="AQ107" s="741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</row>
    <row r="108" spans="2:60" ht="6" customHeight="1">
      <c r="B108" s="773"/>
      <c r="C108" s="708"/>
      <c r="D108" s="708"/>
      <c r="E108" s="708"/>
      <c r="F108" s="709"/>
      <c r="G108" s="707"/>
      <c r="H108" s="708"/>
      <c r="I108" s="708"/>
      <c r="J108" s="708"/>
      <c r="K108" s="709"/>
      <c r="L108" s="740"/>
      <c r="M108" s="740"/>
      <c r="N108" s="740"/>
      <c r="O108" s="740"/>
      <c r="P108" s="740"/>
      <c r="Q108" s="740"/>
      <c r="R108" s="740"/>
      <c r="S108" s="740"/>
      <c r="T108" s="740"/>
      <c r="U108" s="740"/>
      <c r="V108" s="740"/>
      <c r="W108" s="740"/>
      <c r="X108" s="740"/>
      <c r="Y108" s="740"/>
      <c r="Z108" s="740"/>
      <c r="AA108" s="740"/>
      <c r="AB108" s="740"/>
      <c r="AC108" s="740"/>
      <c r="AD108" s="740"/>
      <c r="AE108" s="740"/>
      <c r="AF108" s="740"/>
      <c r="AG108" s="740"/>
      <c r="AH108" s="740"/>
      <c r="AI108" s="740"/>
      <c r="AJ108" s="740"/>
      <c r="AK108" s="740"/>
      <c r="AL108" s="740"/>
      <c r="AM108" s="740"/>
      <c r="AN108" s="740"/>
      <c r="AO108" s="740"/>
      <c r="AP108" s="740"/>
      <c r="AQ108" s="741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</row>
    <row r="109" spans="2:60" ht="6" customHeight="1" thickBot="1">
      <c r="B109" s="774"/>
      <c r="C109" s="711"/>
      <c r="D109" s="711"/>
      <c r="E109" s="711"/>
      <c r="F109" s="712"/>
      <c r="G109" s="710"/>
      <c r="H109" s="711"/>
      <c r="I109" s="711"/>
      <c r="J109" s="711"/>
      <c r="K109" s="712"/>
      <c r="L109" s="775"/>
      <c r="M109" s="775"/>
      <c r="N109" s="775"/>
      <c r="O109" s="775"/>
      <c r="P109" s="775"/>
      <c r="Q109" s="775"/>
      <c r="R109" s="775"/>
      <c r="S109" s="775"/>
      <c r="T109" s="775"/>
      <c r="U109" s="775"/>
      <c r="V109" s="775"/>
      <c r="W109" s="775"/>
      <c r="X109" s="775"/>
      <c r="Y109" s="775"/>
      <c r="Z109" s="775"/>
      <c r="AA109" s="775"/>
      <c r="AB109" s="775"/>
      <c r="AC109" s="775"/>
      <c r="AD109" s="775"/>
      <c r="AE109" s="775"/>
      <c r="AF109" s="775"/>
      <c r="AG109" s="775"/>
      <c r="AH109" s="775"/>
      <c r="AI109" s="775"/>
      <c r="AJ109" s="775"/>
      <c r="AK109" s="775"/>
      <c r="AL109" s="775"/>
      <c r="AM109" s="775"/>
      <c r="AN109" s="775"/>
      <c r="AO109" s="775"/>
      <c r="AP109" s="775"/>
      <c r="AQ109" s="776"/>
      <c r="AS109" s="32"/>
      <c r="BE109" s="32"/>
      <c r="BF109" s="32"/>
      <c r="BG109" s="32"/>
      <c r="BH109" s="32"/>
    </row>
    <row r="110" spans="2:60" ht="6" customHeight="1">
      <c r="B110" s="762"/>
      <c r="C110" s="763"/>
      <c r="D110" s="763"/>
      <c r="E110" s="763"/>
      <c r="F110" s="764"/>
      <c r="G110" s="768"/>
      <c r="H110" s="708"/>
      <c r="I110" s="708"/>
      <c r="J110" s="708"/>
      <c r="K110" s="769"/>
      <c r="L110" s="759"/>
      <c r="M110" s="760"/>
      <c r="N110" s="760"/>
      <c r="O110" s="760"/>
      <c r="P110" s="760"/>
      <c r="Q110" s="760"/>
      <c r="R110" s="760"/>
      <c r="S110" s="760"/>
      <c r="T110" s="760"/>
      <c r="U110" s="760"/>
      <c r="V110" s="760"/>
      <c r="W110" s="760"/>
      <c r="X110" s="760"/>
      <c r="Y110" s="760"/>
      <c r="Z110" s="760"/>
      <c r="AA110" s="760"/>
      <c r="AB110" s="760"/>
      <c r="AC110" s="760"/>
      <c r="AD110" s="760"/>
      <c r="AE110" s="760"/>
      <c r="AF110" s="760"/>
      <c r="AG110" s="760"/>
      <c r="AH110" s="760"/>
      <c r="AI110" s="760"/>
      <c r="AJ110" s="760"/>
      <c r="AK110" s="760"/>
      <c r="AL110" s="760"/>
      <c r="AM110" s="760"/>
      <c r="AN110" s="760"/>
      <c r="AO110" s="760"/>
      <c r="AP110" s="760"/>
      <c r="AQ110" s="761"/>
      <c r="AS110" s="32"/>
      <c r="BE110" s="32"/>
      <c r="BF110" s="32"/>
      <c r="BG110" s="32"/>
      <c r="BH110" s="32"/>
    </row>
    <row r="111" spans="2:60" ht="6" customHeight="1">
      <c r="B111" s="762"/>
      <c r="C111" s="763"/>
      <c r="D111" s="763"/>
      <c r="E111" s="763"/>
      <c r="F111" s="764"/>
      <c r="G111" s="768"/>
      <c r="H111" s="708"/>
      <c r="I111" s="708"/>
      <c r="J111" s="708"/>
      <c r="K111" s="769"/>
      <c r="L111" s="759"/>
      <c r="M111" s="760"/>
      <c r="N111" s="760"/>
      <c r="O111" s="760"/>
      <c r="P111" s="760"/>
      <c r="Q111" s="760"/>
      <c r="R111" s="760"/>
      <c r="S111" s="760"/>
      <c r="T111" s="760"/>
      <c r="U111" s="760"/>
      <c r="V111" s="760"/>
      <c r="W111" s="760"/>
      <c r="X111" s="760"/>
      <c r="Y111" s="760"/>
      <c r="Z111" s="760"/>
      <c r="AA111" s="760"/>
      <c r="AB111" s="760"/>
      <c r="AC111" s="760"/>
      <c r="AD111" s="760"/>
      <c r="AE111" s="760"/>
      <c r="AF111" s="760"/>
      <c r="AG111" s="760"/>
      <c r="AH111" s="760"/>
      <c r="AI111" s="760"/>
      <c r="AJ111" s="760"/>
      <c r="AK111" s="760"/>
      <c r="AL111" s="760"/>
      <c r="AM111" s="760"/>
      <c r="AN111" s="760"/>
      <c r="AO111" s="760"/>
      <c r="AP111" s="760"/>
      <c r="AQ111" s="761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</row>
    <row r="112" spans="2:60" ht="6" customHeight="1">
      <c r="B112" s="765"/>
      <c r="C112" s="766"/>
      <c r="D112" s="766"/>
      <c r="E112" s="766"/>
      <c r="F112" s="767"/>
      <c r="G112" s="770"/>
      <c r="H112" s="771"/>
      <c r="I112" s="771"/>
      <c r="J112" s="771"/>
      <c r="K112" s="772"/>
      <c r="L112" s="759"/>
      <c r="M112" s="760"/>
      <c r="N112" s="760"/>
      <c r="O112" s="760"/>
      <c r="P112" s="760"/>
      <c r="Q112" s="760"/>
      <c r="R112" s="760"/>
      <c r="S112" s="760"/>
      <c r="T112" s="760"/>
      <c r="U112" s="760"/>
      <c r="V112" s="760"/>
      <c r="W112" s="760"/>
      <c r="X112" s="760"/>
      <c r="Y112" s="760"/>
      <c r="Z112" s="760"/>
      <c r="AA112" s="760"/>
      <c r="AB112" s="760"/>
      <c r="AC112" s="760"/>
      <c r="AD112" s="760"/>
      <c r="AE112" s="760"/>
      <c r="AF112" s="760"/>
      <c r="AG112" s="760"/>
      <c r="AH112" s="760"/>
      <c r="AI112" s="760"/>
      <c r="AJ112" s="760"/>
      <c r="AK112" s="760"/>
      <c r="AL112" s="760"/>
      <c r="AM112" s="760"/>
      <c r="AN112" s="760"/>
      <c r="AO112" s="760"/>
      <c r="AP112" s="760"/>
      <c r="AQ112" s="761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</row>
    <row r="113" spans="2:60" ht="18" customHeight="1">
      <c r="B113" s="744"/>
      <c r="C113" s="745"/>
      <c r="D113" s="745"/>
      <c r="E113" s="745"/>
      <c r="F113" s="745"/>
      <c r="G113" s="746"/>
      <c r="H113" s="746"/>
      <c r="I113" s="746"/>
      <c r="J113" s="746"/>
      <c r="K113" s="746"/>
      <c r="L113" s="747"/>
      <c r="M113" s="747"/>
      <c r="N113" s="747"/>
      <c r="O113" s="747"/>
      <c r="P113" s="747"/>
      <c r="Q113" s="747"/>
      <c r="R113" s="747"/>
      <c r="S113" s="747"/>
      <c r="T113" s="747"/>
      <c r="U113" s="747"/>
      <c r="V113" s="747"/>
      <c r="W113" s="747"/>
      <c r="X113" s="747"/>
      <c r="Y113" s="747"/>
      <c r="Z113" s="747"/>
      <c r="AA113" s="747"/>
      <c r="AB113" s="747"/>
      <c r="AC113" s="747"/>
      <c r="AD113" s="747"/>
      <c r="AE113" s="747"/>
      <c r="AF113" s="747"/>
      <c r="AG113" s="747"/>
      <c r="AH113" s="747"/>
      <c r="AI113" s="747"/>
      <c r="AJ113" s="747"/>
      <c r="AK113" s="747"/>
      <c r="AL113" s="747"/>
      <c r="AM113" s="747"/>
      <c r="AN113" s="747"/>
      <c r="AO113" s="747"/>
      <c r="AP113" s="747"/>
      <c r="AQ113" s="748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</row>
    <row r="114" spans="2:60" ht="18" customHeight="1">
      <c r="B114" s="744"/>
      <c r="C114" s="745"/>
      <c r="D114" s="745"/>
      <c r="E114" s="745"/>
      <c r="F114" s="745"/>
      <c r="G114" s="746"/>
      <c r="H114" s="746"/>
      <c r="I114" s="746"/>
      <c r="J114" s="746"/>
      <c r="K114" s="746"/>
      <c r="L114" s="747"/>
      <c r="M114" s="747"/>
      <c r="N114" s="747"/>
      <c r="O114" s="747"/>
      <c r="P114" s="747"/>
      <c r="Q114" s="747"/>
      <c r="R114" s="747"/>
      <c r="S114" s="747"/>
      <c r="T114" s="747"/>
      <c r="U114" s="747"/>
      <c r="V114" s="747"/>
      <c r="W114" s="747"/>
      <c r="X114" s="747"/>
      <c r="Y114" s="747"/>
      <c r="Z114" s="747"/>
      <c r="AA114" s="747"/>
      <c r="AB114" s="747"/>
      <c r="AC114" s="747"/>
      <c r="AD114" s="747"/>
      <c r="AE114" s="747"/>
      <c r="AF114" s="747"/>
      <c r="AG114" s="747"/>
      <c r="AH114" s="747"/>
      <c r="AI114" s="747"/>
      <c r="AJ114" s="747"/>
      <c r="AK114" s="747"/>
      <c r="AL114" s="747"/>
      <c r="AM114" s="747"/>
      <c r="AN114" s="747"/>
      <c r="AO114" s="747"/>
      <c r="AP114" s="747"/>
      <c r="AQ114" s="748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</row>
    <row r="115" spans="2:60" ht="18" customHeight="1">
      <c r="B115" s="744"/>
      <c r="C115" s="745"/>
      <c r="D115" s="745"/>
      <c r="E115" s="745"/>
      <c r="F115" s="745"/>
      <c r="G115" s="746"/>
      <c r="H115" s="746"/>
      <c r="I115" s="746"/>
      <c r="J115" s="746"/>
      <c r="K115" s="746"/>
      <c r="L115" s="747"/>
      <c r="M115" s="747"/>
      <c r="N115" s="747"/>
      <c r="O115" s="747"/>
      <c r="P115" s="747"/>
      <c r="Q115" s="747"/>
      <c r="R115" s="747"/>
      <c r="S115" s="747"/>
      <c r="T115" s="747"/>
      <c r="U115" s="747"/>
      <c r="V115" s="747"/>
      <c r="W115" s="747"/>
      <c r="X115" s="747"/>
      <c r="Y115" s="747"/>
      <c r="Z115" s="747"/>
      <c r="AA115" s="747"/>
      <c r="AB115" s="747"/>
      <c r="AC115" s="747"/>
      <c r="AD115" s="747"/>
      <c r="AE115" s="747"/>
      <c r="AF115" s="747"/>
      <c r="AG115" s="747"/>
      <c r="AH115" s="747"/>
      <c r="AI115" s="747"/>
      <c r="AJ115" s="747"/>
      <c r="AK115" s="747"/>
      <c r="AL115" s="747"/>
      <c r="AM115" s="747"/>
      <c r="AN115" s="747"/>
      <c r="AO115" s="747"/>
      <c r="AP115" s="747"/>
      <c r="AQ115" s="748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</row>
    <row r="116" spans="2:60" ht="18" customHeight="1">
      <c r="B116" s="744"/>
      <c r="C116" s="745"/>
      <c r="D116" s="745"/>
      <c r="E116" s="745"/>
      <c r="F116" s="745"/>
      <c r="G116" s="746"/>
      <c r="H116" s="746"/>
      <c r="I116" s="746"/>
      <c r="J116" s="746"/>
      <c r="K116" s="746"/>
      <c r="L116" s="747"/>
      <c r="M116" s="747"/>
      <c r="N116" s="747"/>
      <c r="O116" s="747"/>
      <c r="P116" s="747"/>
      <c r="Q116" s="747"/>
      <c r="R116" s="747"/>
      <c r="S116" s="747"/>
      <c r="T116" s="747"/>
      <c r="U116" s="747"/>
      <c r="V116" s="747"/>
      <c r="W116" s="747"/>
      <c r="X116" s="747"/>
      <c r="Y116" s="747"/>
      <c r="Z116" s="747"/>
      <c r="AA116" s="747"/>
      <c r="AB116" s="747"/>
      <c r="AC116" s="747"/>
      <c r="AD116" s="747"/>
      <c r="AE116" s="747"/>
      <c r="AF116" s="747"/>
      <c r="AG116" s="747"/>
      <c r="AH116" s="747"/>
      <c r="AI116" s="747"/>
      <c r="AJ116" s="747"/>
      <c r="AK116" s="747"/>
      <c r="AL116" s="747"/>
      <c r="AM116" s="747"/>
      <c r="AN116" s="747"/>
      <c r="AO116" s="747"/>
      <c r="AP116" s="747"/>
      <c r="AQ116" s="748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</row>
    <row r="117" spans="2:60" ht="18" customHeight="1">
      <c r="B117" s="744"/>
      <c r="C117" s="745"/>
      <c r="D117" s="745"/>
      <c r="E117" s="745"/>
      <c r="F117" s="745"/>
      <c r="G117" s="746"/>
      <c r="H117" s="746"/>
      <c r="I117" s="746"/>
      <c r="J117" s="746"/>
      <c r="K117" s="746"/>
      <c r="L117" s="747"/>
      <c r="M117" s="747"/>
      <c r="N117" s="747"/>
      <c r="O117" s="747"/>
      <c r="P117" s="747"/>
      <c r="Q117" s="747"/>
      <c r="R117" s="747"/>
      <c r="S117" s="747"/>
      <c r="T117" s="747"/>
      <c r="U117" s="747"/>
      <c r="V117" s="747"/>
      <c r="W117" s="747"/>
      <c r="X117" s="747"/>
      <c r="Y117" s="747"/>
      <c r="Z117" s="747"/>
      <c r="AA117" s="747"/>
      <c r="AB117" s="747"/>
      <c r="AC117" s="747"/>
      <c r="AD117" s="747"/>
      <c r="AE117" s="747"/>
      <c r="AF117" s="747"/>
      <c r="AG117" s="747"/>
      <c r="AH117" s="747"/>
      <c r="AI117" s="747"/>
      <c r="AJ117" s="747"/>
      <c r="AK117" s="747"/>
      <c r="AL117" s="747"/>
      <c r="AM117" s="747"/>
      <c r="AN117" s="747"/>
      <c r="AO117" s="747"/>
      <c r="AP117" s="747"/>
      <c r="AQ117" s="748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</row>
    <row r="118" spans="2:60" ht="18" customHeight="1">
      <c r="B118" s="744"/>
      <c r="C118" s="745"/>
      <c r="D118" s="745"/>
      <c r="E118" s="745"/>
      <c r="F118" s="745"/>
      <c r="G118" s="746"/>
      <c r="H118" s="746"/>
      <c r="I118" s="746"/>
      <c r="J118" s="746"/>
      <c r="K118" s="746"/>
      <c r="L118" s="747"/>
      <c r="M118" s="747"/>
      <c r="N118" s="747"/>
      <c r="O118" s="747"/>
      <c r="P118" s="747"/>
      <c r="Q118" s="747"/>
      <c r="R118" s="747"/>
      <c r="S118" s="747"/>
      <c r="T118" s="747"/>
      <c r="U118" s="747"/>
      <c r="V118" s="747"/>
      <c r="W118" s="747"/>
      <c r="X118" s="747"/>
      <c r="Y118" s="747"/>
      <c r="Z118" s="747"/>
      <c r="AA118" s="747"/>
      <c r="AB118" s="747"/>
      <c r="AC118" s="747"/>
      <c r="AD118" s="747"/>
      <c r="AE118" s="747"/>
      <c r="AF118" s="747"/>
      <c r="AG118" s="747"/>
      <c r="AH118" s="747"/>
      <c r="AI118" s="747"/>
      <c r="AJ118" s="747"/>
      <c r="AK118" s="747"/>
      <c r="AL118" s="747"/>
      <c r="AM118" s="747"/>
      <c r="AN118" s="747"/>
      <c r="AO118" s="747"/>
      <c r="AP118" s="747"/>
      <c r="AQ118" s="748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</row>
    <row r="119" spans="2:60" ht="18" customHeight="1">
      <c r="B119" s="744"/>
      <c r="C119" s="745"/>
      <c r="D119" s="745"/>
      <c r="E119" s="745"/>
      <c r="F119" s="745"/>
      <c r="G119" s="746"/>
      <c r="H119" s="746"/>
      <c r="I119" s="746"/>
      <c r="J119" s="746"/>
      <c r="K119" s="746"/>
      <c r="L119" s="747"/>
      <c r="M119" s="747"/>
      <c r="N119" s="747"/>
      <c r="O119" s="747"/>
      <c r="P119" s="747"/>
      <c r="Q119" s="747"/>
      <c r="R119" s="747"/>
      <c r="S119" s="747"/>
      <c r="T119" s="747"/>
      <c r="U119" s="747"/>
      <c r="V119" s="747"/>
      <c r="W119" s="747"/>
      <c r="X119" s="747"/>
      <c r="Y119" s="747"/>
      <c r="Z119" s="747"/>
      <c r="AA119" s="747"/>
      <c r="AB119" s="747"/>
      <c r="AC119" s="747"/>
      <c r="AD119" s="747"/>
      <c r="AE119" s="747"/>
      <c r="AF119" s="747"/>
      <c r="AG119" s="747"/>
      <c r="AH119" s="747"/>
      <c r="AI119" s="747"/>
      <c r="AJ119" s="747"/>
      <c r="AK119" s="747"/>
      <c r="AL119" s="747"/>
      <c r="AM119" s="747"/>
      <c r="AN119" s="747"/>
      <c r="AO119" s="747"/>
      <c r="AP119" s="747"/>
      <c r="AQ119" s="748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</row>
    <row r="120" spans="2:60" ht="18" customHeight="1">
      <c r="B120" s="744"/>
      <c r="C120" s="745"/>
      <c r="D120" s="745"/>
      <c r="E120" s="745"/>
      <c r="F120" s="745"/>
      <c r="G120" s="746"/>
      <c r="H120" s="746"/>
      <c r="I120" s="746"/>
      <c r="J120" s="746"/>
      <c r="K120" s="746"/>
      <c r="L120" s="747"/>
      <c r="M120" s="747"/>
      <c r="N120" s="747"/>
      <c r="O120" s="747"/>
      <c r="P120" s="747"/>
      <c r="Q120" s="747"/>
      <c r="R120" s="747"/>
      <c r="S120" s="747"/>
      <c r="T120" s="747"/>
      <c r="U120" s="747"/>
      <c r="V120" s="747"/>
      <c r="W120" s="747"/>
      <c r="X120" s="747"/>
      <c r="Y120" s="747"/>
      <c r="Z120" s="747"/>
      <c r="AA120" s="747"/>
      <c r="AB120" s="747"/>
      <c r="AC120" s="747"/>
      <c r="AD120" s="747"/>
      <c r="AE120" s="747"/>
      <c r="AF120" s="747"/>
      <c r="AG120" s="747"/>
      <c r="AH120" s="747"/>
      <c r="AI120" s="747"/>
      <c r="AJ120" s="747"/>
      <c r="AK120" s="747"/>
      <c r="AL120" s="747"/>
      <c r="AM120" s="747"/>
      <c r="AN120" s="747"/>
      <c r="AO120" s="747"/>
      <c r="AP120" s="747"/>
      <c r="AQ120" s="748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</row>
    <row r="121" spans="2:60" ht="18" customHeight="1">
      <c r="B121" s="744"/>
      <c r="C121" s="745"/>
      <c r="D121" s="745"/>
      <c r="E121" s="745"/>
      <c r="F121" s="745"/>
      <c r="G121" s="746"/>
      <c r="H121" s="746"/>
      <c r="I121" s="746"/>
      <c r="J121" s="746"/>
      <c r="K121" s="746"/>
      <c r="L121" s="747"/>
      <c r="M121" s="747"/>
      <c r="N121" s="747"/>
      <c r="O121" s="747"/>
      <c r="P121" s="747"/>
      <c r="Q121" s="747"/>
      <c r="R121" s="747"/>
      <c r="S121" s="747"/>
      <c r="T121" s="747"/>
      <c r="U121" s="747"/>
      <c r="V121" s="747"/>
      <c r="W121" s="747"/>
      <c r="X121" s="747"/>
      <c r="Y121" s="747"/>
      <c r="Z121" s="747"/>
      <c r="AA121" s="747"/>
      <c r="AB121" s="747"/>
      <c r="AC121" s="747"/>
      <c r="AD121" s="747"/>
      <c r="AE121" s="747"/>
      <c r="AF121" s="747"/>
      <c r="AG121" s="747"/>
      <c r="AH121" s="747"/>
      <c r="AI121" s="747"/>
      <c r="AJ121" s="747"/>
      <c r="AK121" s="747"/>
      <c r="AL121" s="747"/>
      <c r="AM121" s="747"/>
      <c r="AN121" s="747"/>
      <c r="AO121" s="747"/>
      <c r="AP121" s="747"/>
      <c r="AQ121" s="748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</row>
    <row r="122" spans="2:60" ht="18" customHeight="1">
      <c r="B122" s="749"/>
      <c r="C122" s="750"/>
      <c r="D122" s="750"/>
      <c r="E122" s="750"/>
      <c r="F122" s="750"/>
      <c r="G122" s="751"/>
      <c r="H122" s="751"/>
      <c r="I122" s="751"/>
      <c r="J122" s="751"/>
      <c r="K122" s="751"/>
      <c r="L122" s="757"/>
      <c r="M122" s="757"/>
      <c r="N122" s="757"/>
      <c r="O122" s="757"/>
      <c r="P122" s="757"/>
      <c r="Q122" s="757"/>
      <c r="R122" s="757"/>
      <c r="S122" s="757"/>
      <c r="T122" s="757"/>
      <c r="U122" s="757"/>
      <c r="V122" s="757"/>
      <c r="W122" s="757"/>
      <c r="X122" s="757"/>
      <c r="Y122" s="757"/>
      <c r="Z122" s="757"/>
      <c r="AA122" s="757"/>
      <c r="AB122" s="757"/>
      <c r="AC122" s="757"/>
      <c r="AD122" s="757"/>
      <c r="AE122" s="757"/>
      <c r="AF122" s="757"/>
      <c r="AG122" s="757"/>
      <c r="AH122" s="757"/>
      <c r="AI122" s="757"/>
      <c r="AJ122" s="757"/>
      <c r="AK122" s="757"/>
      <c r="AL122" s="757"/>
      <c r="AM122" s="757"/>
      <c r="AN122" s="757"/>
      <c r="AO122" s="757"/>
      <c r="AP122" s="757"/>
      <c r="AQ122" s="758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</row>
  </sheetData>
  <sheetProtection password="CEE7" sheet="1" objects="1" scenarios="1"/>
  <mergeCells count="193">
    <mergeCell ref="T11:AP12"/>
    <mergeCell ref="B25:N26"/>
    <mergeCell ref="B7:O8"/>
    <mergeCell ref="B11:S12"/>
    <mergeCell ref="T8:W9"/>
    <mergeCell ref="B13:AQ14"/>
    <mergeCell ref="F19:AP20"/>
    <mergeCell ref="W22:X23"/>
    <mergeCell ref="C22:E23"/>
    <mergeCell ref="B19:E20"/>
    <mergeCell ref="L110:AQ112"/>
    <mergeCell ref="B98:F100"/>
    <mergeCell ref="G104:K106"/>
    <mergeCell ref="B110:F112"/>
    <mergeCell ref="G110:K112"/>
    <mergeCell ref="B107:F109"/>
    <mergeCell ref="L107:AQ109"/>
    <mergeCell ref="B104:F106"/>
    <mergeCell ref="L104:AQ106"/>
    <mergeCell ref="L101:AQ103"/>
    <mergeCell ref="G84:K85"/>
    <mergeCell ref="G86:K88"/>
    <mergeCell ref="L122:AQ122"/>
    <mergeCell ref="L119:AQ119"/>
    <mergeCell ref="L120:AQ120"/>
    <mergeCell ref="L114:AQ114"/>
    <mergeCell ref="L115:AQ115"/>
    <mergeCell ref="L118:AQ118"/>
    <mergeCell ref="L117:AQ117"/>
    <mergeCell ref="L116:AQ116"/>
    <mergeCell ref="L113:AQ113"/>
    <mergeCell ref="B122:F122"/>
    <mergeCell ref="G122:K122"/>
    <mergeCell ref="L121:AQ121"/>
    <mergeCell ref="B119:F119"/>
    <mergeCell ref="G121:K121"/>
    <mergeCell ref="B121:F121"/>
    <mergeCell ref="B117:F117"/>
    <mergeCell ref="G117:K117"/>
    <mergeCell ref="G119:K119"/>
    <mergeCell ref="B120:F120"/>
    <mergeCell ref="G120:K120"/>
    <mergeCell ref="B118:F118"/>
    <mergeCell ref="G118:K118"/>
    <mergeCell ref="B116:F116"/>
    <mergeCell ref="G116:K116"/>
    <mergeCell ref="B113:F113"/>
    <mergeCell ref="G113:K113"/>
    <mergeCell ref="B114:F114"/>
    <mergeCell ref="G114:K114"/>
    <mergeCell ref="B115:F115"/>
    <mergeCell ref="G115:K115"/>
    <mergeCell ref="BP94:CF95"/>
    <mergeCell ref="L98:AQ100"/>
    <mergeCell ref="L95:AQ97"/>
    <mergeCell ref="AS93:BN94"/>
    <mergeCell ref="CB92:CB93"/>
    <mergeCell ref="AS91:BN92"/>
    <mergeCell ref="BP91:CA92"/>
    <mergeCell ref="L92:AQ94"/>
    <mergeCell ref="B84:F85"/>
    <mergeCell ref="G107:K109"/>
    <mergeCell ref="B101:F103"/>
    <mergeCell ref="G89:K91"/>
    <mergeCell ref="B89:F91"/>
    <mergeCell ref="G101:K103"/>
    <mergeCell ref="B86:F88"/>
    <mergeCell ref="B95:F97"/>
    <mergeCell ref="B92:F94"/>
    <mergeCell ref="G98:K100"/>
    <mergeCell ref="G95:K97"/>
    <mergeCell ref="G92:K94"/>
    <mergeCell ref="BP15:CB17"/>
    <mergeCell ref="AS57:BN58"/>
    <mergeCell ref="L89:AQ91"/>
    <mergeCell ref="AI59:AN60"/>
    <mergeCell ref="AS64:BN65"/>
    <mergeCell ref="M71:Y75"/>
    <mergeCell ref="BP75:CB76"/>
    <mergeCell ref="BP41:BT42"/>
    <mergeCell ref="BP44:CB46"/>
    <mergeCell ref="BP48:BW49"/>
    <mergeCell ref="AE49:AP50"/>
    <mergeCell ref="B64:E66"/>
    <mergeCell ref="BP66:CB68"/>
    <mergeCell ref="J66:M68"/>
    <mergeCell ref="P65:R66"/>
    <mergeCell ref="BP57:BW58"/>
    <mergeCell ref="BP59:BY60"/>
    <mergeCell ref="BP61:CA63"/>
    <mergeCell ref="BP52:CB54"/>
    <mergeCell ref="AS89:BN90"/>
    <mergeCell ref="BP77:CB78"/>
    <mergeCell ref="AS77:BN78"/>
    <mergeCell ref="AS83:BN84"/>
    <mergeCell ref="AS81:BN82"/>
    <mergeCell ref="BP85:CA86"/>
    <mergeCell ref="BP79:CD80"/>
    <mergeCell ref="BP83:CB84"/>
    <mergeCell ref="AS79:BN80"/>
    <mergeCell ref="M29:AP31"/>
    <mergeCell ref="AF79:AI80"/>
    <mergeCell ref="AF73:AK75"/>
    <mergeCell ref="AS66:BN68"/>
    <mergeCell ref="L54:M55"/>
    <mergeCell ref="AS61:BN63"/>
    <mergeCell ref="AK62:AN63"/>
    <mergeCell ref="AC59:AD60"/>
    <mergeCell ref="BP64:CC65"/>
    <mergeCell ref="BP69:CB70"/>
    <mergeCell ref="AS69:BN70"/>
    <mergeCell ref="BP89:CA90"/>
    <mergeCell ref="AS75:BN76"/>
    <mergeCell ref="BP71:CB72"/>
    <mergeCell ref="AS71:BN72"/>
    <mergeCell ref="AS73:BN74"/>
    <mergeCell ref="BP73:CF74"/>
    <mergeCell ref="H72:K74"/>
    <mergeCell ref="B69:AQ70"/>
    <mergeCell ref="Z72:AC74"/>
    <mergeCell ref="H76:AD78"/>
    <mergeCell ref="AF77:AI78"/>
    <mergeCell ref="AL71:AQ72"/>
    <mergeCell ref="AF71:AK72"/>
    <mergeCell ref="AL77:AQ78"/>
    <mergeCell ref="AL73:AQ75"/>
    <mergeCell ref="C79:F81"/>
    <mergeCell ref="G72:G74"/>
    <mergeCell ref="B72:C74"/>
    <mergeCell ref="C76:F78"/>
    <mergeCell ref="D72:F74"/>
    <mergeCell ref="AF81:AI82"/>
    <mergeCell ref="BP81:CB82"/>
    <mergeCell ref="BP87:CA88"/>
    <mergeCell ref="L84:AQ85"/>
    <mergeCell ref="AS87:BN88"/>
    <mergeCell ref="AS85:BN86"/>
    <mergeCell ref="L86:AQ88"/>
    <mergeCell ref="AS2:BD7"/>
    <mergeCell ref="AS8:AZ10"/>
    <mergeCell ref="BA8:BD10"/>
    <mergeCell ref="AS11:AZ14"/>
    <mergeCell ref="BA11:BD14"/>
    <mergeCell ref="AB1:AQ1"/>
    <mergeCell ref="AH3:AK4"/>
    <mergeCell ref="AL3:AM4"/>
    <mergeCell ref="AI5:AP6"/>
    <mergeCell ref="B2:AB4"/>
    <mergeCell ref="AC3:AG4"/>
    <mergeCell ref="B5:AB6"/>
    <mergeCell ref="B16:S17"/>
    <mergeCell ref="F22:U23"/>
    <mergeCell ref="AH22:AI23"/>
    <mergeCell ref="AJ22:AP23"/>
    <mergeCell ref="F59:G60"/>
    <mergeCell ref="S65:T66"/>
    <mergeCell ref="B59:E60"/>
    <mergeCell ref="Y54:AA55"/>
    <mergeCell ref="T54:X55"/>
    <mergeCell ref="F66:I68"/>
    <mergeCell ref="C56:X57"/>
    <mergeCell ref="H54:K55"/>
    <mergeCell ref="N54:Q55"/>
    <mergeCell ref="AS48:BN49"/>
    <mergeCell ref="E45:AP47"/>
    <mergeCell ref="AD53:AN54"/>
    <mergeCell ref="B50:I51"/>
    <mergeCell ref="U65:AE66"/>
    <mergeCell ref="AE51:AP52"/>
    <mergeCell ref="AS59:BN60"/>
    <mergeCell ref="AF56:AN57"/>
    <mergeCell ref="Y59:AB60"/>
    <mergeCell ref="AF65:AH66"/>
    <mergeCell ref="AS50:BN56"/>
    <mergeCell ref="Y39:AE40"/>
    <mergeCell ref="AS43:BN47"/>
    <mergeCell ref="B42:AQ44"/>
    <mergeCell ref="C39:E40"/>
    <mergeCell ref="B45:D47"/>
    <mergeCell ref="W39:X40"/>
    <mergeCell ref="AJ39:AP40"/>
    <mergeCell ref="F39:U40"/>
    <mergeCell ref="AH39:AI40"/>
    <mergeCell ref="C29:L30"/>
    <mergeCell ref="F36:AP37"/>
    <mergeCell ref="Z33:AP34"/>
    <mergeCell ref="AS15:BN16"/>
    <mergeCell ref="AS17:BN18"/>
    <mergeCell ref="B36:E37"/>
    <mergeCell ref="Y22:AE23"/>
    <mergeCell ref="T26:V27"/>
    <mergeCell ref="C33:X34"/>
    <mergeCell ref="T16:AP17"/>
  </mergeCells>
  <conditionalFormatting sqref="AS93:BN94 AS17:BN18 AS73:BN74">
    <cfRule type="cellIs" priority="1" dxfId="0" operator="notEqual" stopIfTrue="1">
      <formula>""</formula>
    </cfRule>
  </conditionalFormatting>
  <conditionalFormatting sqref="AS91:BN92 AS66:BN68 AS75:BN76">
    <cfRule type="cellIs" priority="2" dxfId="1" operator="notEqual" stopIfTrue="1">
      <formula>""</formula>
    </cfRule>
  </conditionalFormatting>
  <conditionalFormatting sqref="AS89:BN90 AS71:BN72 AS79:BN80">
    <cfRule type="cellIs" priority="3" dxfId="2" operator="notEqual" stopIfTrue="1">
      <formula>""</formula>
    </cfRule>
  </conditionalFormatting>
  <conditionalFormatting sqref="AS87:BN88 AS77:BN78 AS69:BN70">
    <cfRule type="cellIs" priority="4" dxfId="3" operator="notEqual" stopIfTrue="1">
      <formula>""</formula>
    </cfRule>
  </conditionalFormatting>
  <conditionalFormatting sqref="AS83:BN86">
    <cfRule type="cellIs" priority="5" dxfId="4" operator="notEqual" stopIfTrue="1">
      <formula>""</formula>
    </cfRule>
  </conditionalFormatting>
  <conditionalFormatting sqref="AS43 BE105:BH111 AT105:BD108 AT111:BD111 AS112:BH122 AS105:AS111">
    <cfRule type="cellIs" priority="6" dxfId="5" operator="notEqual" stopIfTrue="1">
      <formula>""</formula>
    </cfRule>
  </conditionalFormatting>
  <conditionalFormatting sqref="AS48:BN49">
    <cfRule type="cellIs" priority="7" dxfId="6" operator="notEqual" stopIfTrue="1">
      <formula>""</formula>
    </cfRule>
  </conditionalFormatting>
  <conditionalFormatting sqref="AS50:BN56">
    <cfRule type="cellIs" priority="8" dxfId="7" operator="notEqual" stopIfTrue="1">
      <formula>""</formula>
    </cfRule>
  </conditionalFormatting>
  <conditionalFormatting sqref="AS81:BN82">
    <cfRule type="cellIs" priority="9" dxfId="8" operator="notEqual" stopIfTrue="1">
      <formula>""</formula>
    </cfRule>
  </conditionalFormatting>
  <conditionalFormatting sqref="AS61:BN63">
    <cfRule type="cellIs" priority="10" dxfId="9" operator="notEqual" stopIfTrue="1">
      <formula>""</formula>
    </cfRule>
  </conditionalFormatting>
  <conditionalFormatting sqref="AS59:BN60">
    <cfRule type="cellIs" priority="11" dxfId="0" operator="notEqual" stopIfTrue="1">
      <formula>""</formula>
    </cfRule>
  </conditionalFormatting>
  <conditionalFormatting sqref="AS57:BN58">
    <cfRule type="cellIs" priority="12" dxfId="10" operator="notEqual" stopIfTrue="1">
      <formula>""</formula>
    </cfRule>
  </conditionalFormatting>
  <conditionalFormatting sqref="C79:F81">
    <cfRule type="cellIs" priority="13" dxfId="11" operator="equal" stopIfTrue="1">
      <formula>""</formula>
    </cfRule>
  </conditionalFormatting>
  <conditionalFormatting sqref="AS64:BN65">
    <cfRule type="cellIs" priority="14" dxfId="0" operator="notEqual" stopIfTrue="1">
      <formula>""</formula>
    </cfRule>
  </conditionalFormatting>
  <conditionalFormatting sqref="AS15:BN16">
    <cfRule type="cellIs" priority="15" dxfId="12" operator="notEqual" stopIfTrue="1">
      <formula>""</formula>
    </cfRule>
  </conditionalFormatting>
  <hyperlinks>
    <hyperlink ref="B5" r:id="rId1" display="www.minefi.gouv.fr/directions_services/daj/cmpe/index.php"/>
  </hyperlinks>
  <printOptions horizontalCentered="1" verticalCentered="1"/>
  <pageMargins left="0.3937007874015748" right="0" top="1.19" bottom="0.2362204724409449" header="0.2755905511811024" footer="0.2362204724409449"/>
  <pageSetup fitToHeight="1" fitToWidth="1" horizontalDpi="300" verticalDpi="300" orientation="portrait" paperSize="9" scale="90" r:id="rId4"/>
  <headerFooter alignWithMargins="0">
    <oddHeader>&amp;L&amp;"Arial,Gras"COMMISSION DES MARCHES PUBLICS DE L’ETAT
&amp;"Arial,Normal"&amp;8BATIMENT CONDORCET TÉLÉDOC 333
6, RUE LOUISE WEISS 75703 PARIS CEDEX 13
Fax : 01.44.97.06.64&amp;"Arial,Gras"&amp;9
&amp;C
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H45"/>
  <sheetViews>
    <sheetView showGridLines="0" workbookViewId="0" topLeftCell="A1">
      <pane ySplit="3" topLeftCell="BM20" activePane="bottomLeft" state="frozen"/>
      <selection pane="topLeft" activeCell="A1" sqref="A1"/>
      <selection pane="bottomLeft" activeCell="E26" sqref="E26"/>
    </sheetView>
  </sheetViews>
  <sheetFormatPr defaultColWidth="11.421875" defaultRowHeight="12"/>
  <cols>
    <col min="1" max="1" width="2.7109375" style="49" customWidth="1"/>
    <col min="2" max="2" width="0.13671875" style="50" customWidth="1"/>
    <col min="3" max="3" width="9.7109375" style="51" customWidth="1"/>
    <col min="4" max="4" width="32.421875" style="51" customWidth="1"/>
    <col min="5" max="5" width="2.140625" style="51" customWidth="1"/>
    <col min="6" max="6" width="8.7109375" style="51" hidden="1" customWidth="1"/>
    <col min="7" max="7" width="11.28125" style="51" customWidth="1"/>
    <col min="8" max="8" width="55.421875" style="51" bestFit="1" customWidth="1"/>
    <col min="9" max="9" width="2.7109375" style="51" customWidth="1"/>
    <col min="10" max="16384" width="11.421875" style="51" customWidth="1"/>
  </cols>
  <sheetData>
    <row r="1" spans="3:8" ht="12.75" customHeight="1">
      <c r="C1" s="818" t="s">
        <v>905</v>
      </c>
      <c r="D1" s="818"/>
      <c r="E1" s="818"/>
      <c r="F1" s="818"/>
      <c r="G1" s="818"/>
      <c r="H1" s="818"/>
    </row>
    <row r="2" spans="3:8" ht="31.5" customHeight="1">
      <c r="C2" s="818"/>
      <c r="D2" s="818"/>
      <c r="E2" s="818"/>
      <c r="F2" s="818"/>
      <c r="G2" s="818"/>
      <c r="H2" s="818"/>
    </row>
    <row r="3" spans="1:8" ht="15.75" customHeight="1">
      <c r="A3" s="143"/>
      <c r="B3" s="144"/>
      <c r="C3" s="821" t="s">
        <v>1422</v>
      </c>
      <c r="D3" s="822"/>
      <c r="E3" s="153" t="s">
        <v>3310</v>
      </c>
      <c r="F3" s="154"/>
      <c r="G3" s="821" t="s">
        <v>1421</v>
      </c>
      <c r="H3" s="822"/>
    </row>
    <row r="4" spans="2:8" ht="15.75" customHeight="1">
      <c r="B4" s="148">
        <v>0</v>
      </c>
      <c r="C4" s="62"/>
      <c r="D4" s="63"/>
      <c r="E4" s="49" t="s">
        <v>3310</v>
      </c>
      <c r="F4" s="155">
        <v>0</v>
      </c>
      <c r="G4" s="806" t="s">
        <v>671</v>
      </c>
      <c r="H4" s="807"/>
    </row>
    <row r="5" spans="2:8" ht="15.75" customHeight="1">
      <c r="B5" s="151">
        <v>1</v>
      </c>
      <c r="C5" s="52" t="s">
        <v>21</v>
      </c>
      <c r="D5" s="53" t="s">
        <v>1415</v>
      </c>
      <c r="E5" s="49" t="s">
        <v>3310</v>
      </c>
      <c r="F5" s="149">
        <v>1</v>
      </c>
      <c r="G5" s="816"/>
      <c r="H5" s="817"/>
    </row>
    <row r="6" spans="2:8" ht="15.75" customHeight="1">
      <c r="B6" s="152">
        <v>2</v>
      </c>
      <c r="C6" s="54" t="s">
        <v>1416</v>
      </c>
      <c r="D6" s="55" t="s">
        <v>1417</v>
      </c>
      <c r="E6" s="49" t="s">
        <v>3310</v>
      </c>
      <c r="F6" s="149">
        <v>2</v>
      </c>
      <c r="G6" s="56">
        <v>28</v>
      </c>
      <c r="H6" s="57" t="s">
        <v>3213</v>
      </c>
    </row>
    <row r="7" spans="5:8" ht="15.75" customHeight="1">
      <c r="E7" s="49"/>
      <c r="F7" s="149">
        <v>3</v>
      </c>
      <c r="G7" s="58">
        <v>30</v>
      </c>
      <c r="H7" s="59" t="s">
        <v>3214</v>
      </c>
    </row>
    <row r="8" spans="2:8" ht="15.75" customHeight="1">
      <c r="B8" s="144"/>
      <c r="C8" s="821" t="s">
        <v>1423</v>
      </c>
      <c r="D8" s="822"/>
      <c r="E8" s="49" t="s">
        <v>3310</v>
      </c>
      <c r="F8" s="149">
        <v>4</v>
      </c>
      <c r="G8" s="58" t="s">
        <v>9</v>
      </c>
      <c r="H8" s="59" t="s">
        <v>3215</v>
      </c>
    </row>
    <row r="9" spans="2:8" ht="15.75" customHeight="1">
      <c r="B9" s="145"/>
      <c r="C9" s="823" t="s">
        <v>2103</v>
      </c>
      <c r="D9" s="824"/>
      <c r="E9" s="49"/>
      <c r="F9" s="149">
        <v>5</v>
      </c>
      <c r="G9" s="58" t="s">
        <v>12</v>
      </c>
      <c r="H9" s="59" t="s">
        <v>3216</v>
      </c>
    </row>
    <row r="10" spans="2:8" ht="15.75" customHeight="1">
      <c r="B10" s="146"/>
      <c r="C10" s="825"/>
      <c r="D10" s="826"/>
      <c r="E10" s="49" t="s">
        <v>3310</v>
      </c>
      <c r="F10" s="149">
        <v>6</v>
      </c>
      <c r="G10" s="58" t="s">
        <v>14</v>
      </c>
      <c r="H10" s="59" t="s">
        <v>3217</v>
      </c>
    </row>
    <row r="11" spans="2:8" ht="15.75" customHeight="1">
      <c r="B11" s="147"/>
      <c r="C11" s="827"/>
      <c r="D11" s="828"/>
      <c r="E11" s="49" t="s">
        <v>3310</v>
      </c>
      <c r="F11" s="149">
        <v>7</v>
      </c>
      <c r="G11" s="58" t="s">
        <v>16</v>
      </c>
      <c r="H11" s="59" t="s">
        <v>3218</v>
      </c>
    </row>
    <row r="12" spans="2:8" ht="15.75" customHeight="1">
      <c r="B12" s="267"/>
      <c r="C12" s="268"/>
      <c r="D12" s="268"/>
      <c r="E12" s="49"/>
      <c r="F12" s="149">
        <v>8</v>
      </c>
      <c r="G12" s="58" t="s">
        <v>18</v>
      </c>
      <c r="H12" s="59" t="s">
        <v>3219</v>
      </c>
    </row>
    <row r="13" spans="3:8" ht="15.75" customHeight="1">
      <c r="C13" s="821" t="s">
        <v>1424</v>
      </c>
      <c r="D13" s="822"/>
      <c r="E13" s="49" t="s">
        <v>3310</v>
      </c>
      <c r="F13" s="149">
        <v>9</v>
      </c>
      <c r="G13" s="58" t="s">
        <v>20</v>
      </c>
      <c r="H13" s="59" t="s">
        <v>3311</v>
      </c>
    </row>
    <row r="14" spans="2:8" ht="15.75" customHeight="1">
      <c r="B14" s="144"/>
      <c r="C14" s="819"/>
      <c r="D14" s="820"/>
      <c r="E14" s="49" t="s">
        <v>3310</v>
      </c>
      <c r="F14" s="149">
        <v>10</v>
      </c>
      <c r="G14" s="58" t="s">
        <v>23</v>
      </c>
      <c r="H14" s="59" t="s">
        <v>3314</v>
      </c>
    </row>
    <row r="15" spans="2:8" ht="15.75" customHeight="1">
      <c r="B15" s="148">
        <v>0</v>
      </c>
      <c r="C15" s="829" t="s">
        <v>10</v>
      </c>
      <c r="D15" s="830"/>
      <c r="E15" s="49" t="s">
        <v>3310</v>
      </c>
      <c r="F15" s="149">
        <v>11</v>
      </c>
      <c r="G15" s="58" t="s">
        <v>3509</v>
      </c>
      <c r="H15" s="59" t="s">
        <v>3324</v>
      </c>
    </row>
    <row r="16" spans="2:8" ht="15.75" customHeight="1">
      <c r="B16" s="149">
        <v>1</v>
      </c>
      <c r="C16" s="829" t="s">
        <v>46</v>
      </c>
      <c r="D16" s="830"/>
      <c r="E16" s="49" t="s">
        <v>3310</v>
      </c>
      <c r="F16" s="149">
        <v>12</v>
      </c>
      <c r="G16" s="58" t="s">
        <v>3510</v>
      </c>
      <c r="H16" s="59" t="s">
        <v>3325</v>
      </c>
    </row>
    <row r="17" spans="2:8" ht="15.75" customHeight="1">
      <c r="B17" s="149">
        <v>2</v>
      </c>
      <c r="C17" s="829" t="s">
        <v>48</v>
      </c>
      <c r="D17" s="830"/>
      <c r="E17" s="49" t="s">
        <v>3310</v>
      </c>
      <c r="F17" s="149">
        <v>13</v>
      </c>
      <c r="G17" s="58" t="s">
        <v>3511</v>
      </c>
      <c r="H17" s="59" t="s">
        <v>3326</v>
      </c>
    </row>
    <row r="18" spans="2:8" ht="15.75" customHeight="1">
      <c r="B18" s="149">
        <v>3</v>
      </c>
      <c r="C18" s="829" t="s">
        <v>338</v>
      </c>
      <c r="D18" s="830"/>
      <c r="E18" s="49" t="s">
        <v>3310</v>
      </c>
      <c r="F18" s="149">
        <v>14</v>
      </c>
      <c r="G18" s="58" t="s">
        <v>3512</v>
      </c>
      <c r="H18" s="59" t="s">
        <v>3327</v>
      </c>
    </row>
    <row r="19" spans="2:8" ht="15.75" customHeight="1">
      <c r="B19" s="149">
        <v>4</v>
      </c>
      <c r="C19" s="829" t="s">
        <v>339</v>
      </c>
      <c r="D19" s="830"/>
      <c r="E19" s="49" t="s">
        <v>3310</v>
      </c>
      <c r="F19" s="149">
        <v>15</v>
      </c>
      <c r="G19" s="58" t="s">
        <v>3513</v>
      </c>
      <c r="H19" s="59" t="s">
        <v>3328</v>
      </c>
    </row>
    <row r="20" spans="2:8" ht="15.75" customHeight="1">
      <c r="B20" s="149">
        <v>5</v>
      </c>
      <c r="C20" s="829" t="s">
        <v>38</v>
      </c>
      <c r="D20" s="830"/>
      <c r="E20" s="49" t="s">
        <v>3310</v>
      </c>
      <c r="F20" s="149">
        <v>16</v>
      </c>
      <c r="G20" s="58" t="s">
        <v>3514</v>
      </c>
      <c r="H20" s="59" t="s">
        <v>3329</v>
      </c>
    </row>
    <row r="21" spans="2:8" ht="15.75" customHeight="1">
      <c r="B21" s="149">
        <v>6</v>
      </c>
      <c r="C21" s="837" t="s">
        <v>41</v>
      </c>
      <c r="D21" s="838"/>
      <c r="E21" s="49" t="s">
        <v>3310</v>
      </c>
      <c r="F21" s="149">
        <v>17</v>
      </c>
      <c r="G21" s="58" t="s">
        <v>3515</v>
      </c>
      <c r="H21" s="59" t="s">
        <v>3313</v>
      </c>
    </row>
    <row r="22" spans="2:8" ht="15.75" customHeight="1">
      <c r="B22" s="352">
        <v>7</v>
      </c>
      <c r="C22" s="351"/>
      <c r="E22" s="49" t="s">
        <v>3310</v>
      </c>
      <c r="F22" s="149">
        <v>18</v>
      </c>
      <c r="G22" s="58" t="s">
        <v>3516</v>
      </c>
      <c r="H22" s="59" t="s">
        <v>3312</v>
      </c>
    </row>
    <row r="23" spans="2:8" ht="3" customHeight="1">
      <c r="B23" s="269"/>
      <c r="C23" s="270"/>
      <c r="D23" s="270"/>
      <c r="E23" s="49"/>
      <c r="F23" s="149">
        <v>19</v>
      </c>
      <c r="G23" s="798"/>
      <c r="H23" s="799"/>
    </row>
    <row r="24" spans="3:8" ht="15.75" customHeight="1">
      <c r="C24" s="821" t="s">
        <v>1425</v>
      </c>
      <c r="D24" s="822"/>
      <c r="E24" s="49" t="s">
        <v>3310</v>
      </c>
      <c r="F24" s="149">
        <v>20</v>
      </c>
      <c r="G24" s="58" t="s">
        <v>662</v>
      </c>
      <c r="H24" s="59" t="s">
        <v>664</v>
      </c>
    </row>
    <row r="25" spans="2:8" ht="15.75" customHeight="1">
      <c r="B25" s="144"/>
      <c r="C25" s="831" t="s">
        <v>672</v>
      </c>
      <c r="D25" s="832"/>
      <c r="E25" s="49" t="s">
        <v>3310</v>
      </c>
      <c r="F25" s="149">
        <v>21</v>
      </c>
      <c r="G25" s="58" t="s">
        <v>663</v>
      </c>
      <c r="H25" s="59" t="s">
        <v>665</v>
      </c>
    </row>
    <row r="26" spans="2:8" ht="15.75" customHeight="1">
      <c r="B26" s="145"/>
      <c r="C26" s="833"/>
      <c r="D26" s="834"/>
      <c r="E26" s="49" t="s">
        <v>3310</v>
      </c>
      <c r="F26" s="149">
        <v>22</v>
      </c>
      <c r="G26" s="58">
        <v>37</v>
      </c>
      <c r="H26" s="59" t="s">
        <v>3220</v>
      </c>
    </row>
    <row r="27" spans="2:8" ht="15.75" customHeight="1">
      <c r="B27" s="146"/>
      <c r="C27" s="835"/>
      <c r="D27" s="836"/>
      <c r="E27" s="49" t="s">
        <v>3310</v>
      </c>
      <c r="F27" s="149">
        <v>23</v>
      </c>
      <c r="G27" s="58">
        <v>38</v>
      </c>
      <c r="H27" s="59" t="s">
        <v>3222</v>
      </c>
    </row>
    <row r="28" spans="2:8" ht="15.75" customHeight="1">
      <c r="B28" s="353"/>
      <c r="C28" s="351"/>
      <c r="E28" s="49" t="s">
        <v>3310</v>
      </c>
      <c r="F28" s="149">
        <v>24</v>
      </c>
      <c r="G28" s="58">
        <v>57</v>
      </c>
      <c r="H28" s="59" t="s">
        <v>3223</v>
      </c>
    </row>
    <row r="29" spans="2:8" ht="15.75" customHeight="1">
      <c r="B29" s="267"/>
      <c r="C29" s="271"/>
      <c r="D29" s="271"/>
      <c r="E29" s="49"/>
      <c r="F29" s="149">
        <v>25</v>
      </c>
      <c r="G29" s="58">
        <v>60</v>
      </c>
      <c r="H29" s="59" t="s">
        <v>3224</v>
      </c>
    </row>
    <row r="30" spans="5:8" ht="15.75" customHeight="1">
      <c r="E30" s="49" t="s">
        <v>3310</v>
      </c>
      <c r="F30" s="149">
        <v>26</v>
      </c>
      <c r="G30" s="58">
        <v>75</v>
      </c>
      <c r="H30" s="59" t="s">
        <v>247</v>
      </c>
    </row>
    <row r="31" spans="2:8" ht="15.75" customHeight="1">
      <c r="B31" s="144"/>
      <c r="C31" s="821" t="s">
        <v>1426</v>
      </c>
      <c r="D31" s="822"/>
      <c r="E31" s="49" t="s">
        <v>3310</v>
      </c>
      <c r="F31" s="149">
        <v>27</v>
      </c>
      <c r="G31" s="349">
        <v>78</v>
      </c>
      <c r="H31" s="350" t="s">
        <v>1428</v>
      </c>
    </row>
    <row r="32" spans="2:8" ht="15.75" customHeight="1" hidden="1">
      <c r="B32" s="148">
        <v>0</v>
      </c>
      <c r="C32" s="814"/>
      <c r="D32" s="815"/>
      <c r="E32" s="49" t="s">
        <v>3310</v>
      </c>
      <c r="F32" s="149">
        <v>28</v>
      </c>
      <c r="G32" s="806"/>
      <c r="H32" s="807"/>
    </row>
    <row r="33" spans="2:8" ht="15.75" customHeight="1">
      <c r="B33" s="149">
        <v>1</v>
      </c>
      <c r="C33" s="810" t="s">
        <v>29</v>
      </c>
      <c r="D33" s="811"/>
      <c r="E33" s="49" t="s">
        <v>3310</v>
      </c>
      <c r="F33" s="149">
        <v>29</v>
      </c>
      <c r="G33" s="808"/>
      <c r="H33" s="809"/>
    </row>
    <row r="34" spans="2:8" ht="15.75" customHeight="1">
      <c r="B34" s="149">
        <v>2</v>
      </c>
      <c r="C34" s="810" t="s">
        <v>31</v>
      </c>
      <c r="D34" s="811"/>
      <c r="E34" s="49" t="s">
        <v>3310</v>
      </c>
      <c r="F34" s="149">
        <v>30</v>
      </c>
      <c r="G34" s="58" t="s">
        <v>951</v>
      </c>
      <c r="H34" s="59" t="s">
        <v>1429</v>
      </c>
    </row>
    <row r="35" spans="2:8" ht="15.75" customHeight="1">
      <c r="B35" s="149">
        <v>3</v>
      </c>
      <c r="C35" s="810" t="s">
        <v>2165</v>
      </c>
      <c r="D35" s="811"/>
      <c r="E35" s="49" t="s">
        <v>3310</v>
      </c>
      <c r="F35" s="149">
        <v>31</v>
      </c>
      <c r="G35" s="798"/>
      <c r="H35" s="799"/>
    </row>
    <row r="36" spans="2:8" ht="15.75" customHeight="1">
      <c r="B36" s="149">
        <v>4</v>
      </c>
      <c r="C36" s="810" t="s">
        <v>2166</v>
      </c>
      <c r="D36" s="811"/>
      <c r="E36" s="49" t="s">
        <v>3310</v>
      </c>
      <c r="F36" s="149">
        <v>32</v>
      </c>
      <c r="G36" s="58" t="s">
        <v>952</v>
      </c>
      <c r="H36" s="59" t="s">
        <v>3211</v>
      </c>
    </row>
    <row r="37" spans="2:8" ht="15.75" customHeight="1">
      <c r="B37" s="149">
        <v>5</v>
      </c>
      <c r="C37" s="810" t="s">
        <v>1418</v>
      </c>
      <c r="D37" s="811"/>
      <c r="E37" s="49" t="s">
        <v>3310</v>
      </c>
      <c r="F37" s="149">
        <v>33</v>
      </c>
      <c r="G37" s="58" t="s">
        <v>953</v>
      </c>
      <c r="H37" s="59" t="s">
        <v>3225</v>
      </c>
    </row>
    <row r="38" spans="2:8" ht="15.75" customHeight="1">
      <c r="B38" s="149">
        <v>6</v>
      </c>
      <c r="C38" s="810" t="s">
        <v>1419</v>
      </c>
      <c r="D38" s="811"/>
      <c r="E38" s="49" t="s">
        <v>3310</v>
      </c>
      <c r="F38" s="149">
        <v>34</v>
      </c>
      <c r="G38" s="58" t="s">
        <v>954</v>
      </c>
      <c r="H38" s="59" t="s">
        <v>3226</v>
      </c>
    </row>
    <row r="39" spans="2:8" ht="15.75" customHeight="1">
      <c r="B39" s="150">
        <v>7</v>
      </c>
      <c r="C39" s="812" t="s">
        <v>35</v>
      </c>
      <c r="D39" s="813"/>
      <c r="E39" s="49" t="s">
        <v>3310</v>
      </c>
      <c r="F39" s="149">
        <v>35</v>
      </c>
      <c r="G39" s="798"/>
      <c r="H39" s="799"/>
    </row>
    <row r="40" spans="2:8" ht="15.75" customHeight="1">
      <c r="B40" s="269"/>
      <c r="C40" s="270"/>
      <c r="D40" s="270"/>
      <c r="E40" s="49"/>
      <c r="F40" s="149">
        <v>36</v>
      </c>
      <c r="G40" s="58" t="s">
        <v>955</v>
      </c>
      <c r="H40" s="59" t="s">
        <v>666</v>
      </c>
    </row>
    <row r="41" spans="3:8" ht="15.75" customHeight="1">
      <c r="C41" s="821" t="s">
        <v>3767</v>
      </c>
      <c r="D41" s="822"/>
      <c r="E41" s="49" t="s">
        <v>3310</v>
      </c>
      <c r="F41" s="149">
        <v>37</v>
      </c>
      <c r="G41" s="58" t="s">
        <v>956</v>
      </c>
      <c r="H41" s="59" t="s">
        <v>667</v>
      </c>
    </row>
    <row r="42" spans="2:8" ht="15.75" customHeight="1">
      <c r="B42" s="144"/>
      <c r="C42" s="800" t="s">
        <v>2104</v>
      </c>
      <c r="D42" s="801"/>
      <c r="E42" s="49" t="s">
        <v>3310</v>
      </c>
      <c r="F42" s="149">
        <v>38</v>
      </c>
      <c r="G42" s="58" t="s">
        <v>957</v>
      </c>
      <c r="H42" s="59" t="s">
        <v>668</v>
      </c>
    </row>
    <row r="43" spans="2:8" ht="15.75" customHeight="1">
      <c r="B43" s="145"/>
      <c r="C43" s="802"/>
      <c r="D43" s="803"/>
      <c r="E43" s="49" t="s">
        <v>3310</v>
      </c>
      <c r="F43" s="149">
        <v>39</v>
      </c>
      <c r="G43" s="58" t="s">
        <v>958</v>
      </c>
      <c r="H43" s="59" t="s">
        <v>669</v>
      </c>
    </row>
    <row r="44" spans="2:8" ht="15.75" customHeight="1">
      <c r="B44" s="146"/>
      <c r="C44" s="804"/>
      <c r="D44" s="805"/>
      <c r="E44" s="49" t="s">
        <v>3310</v>
      </c>
      <c r="F44" s="150">
        <v>40</v>
      </c>
      <c r="G44" s="60" t="s">
        <v>959</v>
      </c>
      <c r="H44" s="61" t="s">
        <v>670</v>
      </c>
    </row>
    <row r="45" ht="15.75" customHeight="1">
      <c r="E45" s="51" t="s">
        <v>3310</v>
      </c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</sheetData>
  <sheetProtection password="CEE7" sheet="1" objects="1" scenarios="1"/>
  <mergeCells count="32">
    <mergeCell ref="C33:D33"/>
    <mergeCell ref="C36:D36"/>
    <mergeCell ref="C37:D37"/>
    <mergeCell ref="C13:D13"/>
    <mergeCell ref="C25:D27"/>
    <mergeCell ref="C24:D24"/>
    <mergeCell ref="C16:D16"/>
    <mergeCell ref="C17:D17"/>
    <mergeCell ref="C18:D18"/>
    <mergeCell ref="C15:D15"/>
    <mergeCell ref="C20:D20"/>
    <mergeCell ref="C21:D21"/>
    <mergeCell ref="G4:H5"/>
    <mergeCell ref="C1:H2"/>
    <mergeCell ref="C14:D14"/>
    <mergeCell ref="C31:D31"/>
    <mergeCell ref="G3:H3"/>
    <mergeCell ref="C8:D8"/>
    <mergeCell ref="C9:D11"/>
    <mergeCell ref="C3:D3"/>
    <mergeCell ref="C19:D19"/>
    <mergeCell ref="G23:H23"/>
    <mergeCell ref="G35:H35"/>
    <mergeCell ref="G39:H39"/>
    <mergeCell ref="C42:D44"/>
    <mergeCell ref="G32:H33"/>
    <mergeCell ref="C38:D38"/>
    <mergeCell ref="C39:D39"/>
    <mergeCell ref="C32:D32"/>
    <mergeCell ref="C34:D34"/>
    <mergeCell ref="C35:D35"/>
    <mergeCell ref="C41:D41"/>
  </mergeCells>
  <printOptions horizontalCentered="1"/>
  <pageMargins left="0.3937007874015748" right="0.1968503937007874" top="0.3937007874015748" bottom="0.5905511811023623" header="0.1968503937007874" footer="0.3937007874015748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P342"/>
  <sheetViews>
    <sheetView showGridLines="0" workbookViewId="0" topLeftCell="A1">
      <pane ySplit="4" topLeftCell="BM188" activePane="bottomLeft" state="frozen"/>
      <selection pane="topLeft" activeCell="A1" sqref="A1"/>
      <selection pane="bottomLeft" activeCell="D210" sqref="D209:D210"/>
    </sheetView>
  </sheetViews>
  <sheetFormatPr defaultColWidth="11.421875" defaultRowHeight="12"/>
  <cols>
    <col min="1" max="1" width="2.7109375" style="67" customWidth="1"/>
    <col min="2" max="2" width="4.00390625" style="77" customWidth="1"/>
    <col min="3" max="3" width="10.7109375" style="78" customWidth="1"/>
    <col min="4" max="4" width="84.8515625" style="78" customWidth="1"/>
    <col min="5" max="5" width="4.00390625" style="252" hidden="1" customWidth="1"/>
    <col min="6" max="6" width="2.7109375" style="67" customWidth="1"/>
    <col min="7" max="7" width="19.7109375" style="0" customWidth="1"/>
    <col min="8" max="8" width="14.7109375" style="30" customWidth="1"/>
    <col min="9" max="9" width="11.421875" style="30" customWidth="1"/>
    <col min="10" max="16384" width="11.421875" style="67" customWidth="1"/>
  </cols>
  <sheetData>
    <row r="1" spans="2:9" s="64" customFormat="1" ht="12.75" customHeight="1">
      <c r="B1" s="65"/>
      <c r="C1" s="839" t="s">
        <v>906</v>
      </c>
      <c r="D1" s="839"/>
      <c r="E1" s="252"/>
      <c r="H1" s="30"/>
      <c r="I1" s="30"/>
    </row>
    <row r="2" spans="2:9" s="64" customFormat="1" ht="31.5" customHeight="1">
      <c r="B2" s="65"/>
      <c r="C2" s="839"/>
      <c r="D2" s="839"/>
      <c r="E2" s="252"/>
      <c r="F2" s="254"/>
      <c r="H2" s="843" t="str">
        <f>"Libellé le plus long : Code Groupe "&amp;(VLOOKUP((MATCH(MAX(Longueur_Lib),Longueur_Lib,0)),_T_Rech_Lib_Max,2,FALSE))&amp;" ("&amp;MAX(Longueur_Lib)&amp;" caractères)"</f>
        <v>Libellé le plus long : Code Groupe 503 (178 caractères)</v>
      </c>
      <c r="I2" s="30"/>
    </row>
    <row r="3" spans="2:16" s="64" customFormat="1" ht="18" customHeight="1">
      <c r="B3" s="66"/>
      <c r="C3" s="840" t="s">
        <v>1427</v>
      </c>
      <c r="D3" s="841"/>
      <c r="E3" s="253"/>
      <c r="F3" s="254"/>
      <c r="H3" s="843"/>
      <c r="K3" s="842" t="s">
        <v>3594</v>
      </c>
      <c r="L3" s="842"/>
      <c r="M3" s="842"/>
      <c r="N3" s="48"/>
      <c r="O3" s="48"/>
      <c r="P3" s="48"/>
    </row>
    <row r="4" spans="2:8" ht="31.5" customHeight="1">
      <c r="B4" s="68" t="s">
        <v>3297</v>
      </c>
      <c r="C4" s="69" t="s">
        <v>1431</v>
      </c>
      <c r="D4" s="70" t="s">
        <v>1420</v>
      </c>
      <c r="E4" s="252">
        <f>MAX(Longueur_Lib)</f>
        <v>178</v>
      </c>
      <c r="H4" s="843"/>
    </row>
    <row r="5" spans="2:5" ht="12.75">
      <c r="B5" s="71">
        <v>1</v>
      </c>
      <c r="C5" s="72"/>
      <c r="D5" s="73" t="s">
        <v>3330</v>
      </c>
      <c r="E5" s="252">
        <f aca="true" t="shared" si="0" ref="E5:E68">IF(C5="",0,LEN(D5))</f>
        <v>0</v>
      </c>
    </row>
    <row r="6" spans="2:5" ht="12.75">
      <c r="B6" s="74">
        <v>2</v>
      </c>
      <c r="C6" s="79" t="s">
        <v>3331</v>
      </c>
      <c r="D6" s="80" t="s">
        <v>3332</v>
      </c>
      <c r="E6" s="252">
        <f t="shared" si="0"/>
        <v>87</v>
      </c>
    </row>
    <row r="7" spans="2:5" ht="12.75">
      <c r="B7" s="74">
        <v>3</v>
      </c>
      <c r="C7" s="83" t="s">
        <v>3334</v>
      </c>
      <c r="D7" s="84" t="s">
        <v>3335</v>
      </c>
      <c r="E7" s="252">
        <f t="shared" si="0"/>
        <v>46</v>
      </c>
    </row>
    <row r="8" spans="2:5" ht="12.75">
      <c r="B8" s="74">
        <v>4</v>
      </c>
      <c r="C8" s="83" t="s">
        <v>3340</v>
      </c>
      <c r="D8" s="84" t="s">
        <v>3341</v>
      </c>
      <c r="E8" s="252">
        <f t="shared" si="0"/>
        <v>27</v>
      </c>
    </row>
    <row r="9" spans="2:5" ht="12.75">
      <c r="B9" s="74">
        <v>5</v>
      </c>
      <c r="C9" s="85" t="s">
        <v>3343</v>
      </c>
      <c r="D9" s="86" t="s">
        <v>3344</v>
      </c>
      <c r="E9" s="252">
        <f t="shared" si="0"/>
        <v>31</v>
      </c>
    </row>
    <row r="10" spans="2:5" ht="12.75">
      <c r="B10" s="74">
        <v>6</v>
      </c>
      <c r="C10" s="81"/>
      <c r="D10" s="82" t="s">
        <v>3333</v>
      </c>
      <c r="E10" s="252">
        <f t="shared" si="0"/>
        <v>0</v>
      </c>
    </row>
    <row r="11" spans="2:5" ht="12.75">
      <c r="B11" s="74">
        <v>7</v>
      </c>
      <c r="C11" s="79" t="s">
        <v>3346</v>
      </c>
      <c r="D11" s="80" t="s">
        <v>3347</v>
      </c>
      <c r="E11" s="252">
        <f t="shared" si="0"/>
        <v>5</v>
      </c>
    </row>
    <row r="12" spans="2:5" ht="12.75">
      <c r="B12" s="74">
        <v>8</v>
      </c>
      <c r="C12" s="83" t="s">
        <v>3349</v>
      </c>
      <c r="D12" s="84" t="s">
        <v>3350</v>
      </c>
      <c r="E12" s="252">
        <f t="shared" si="0"/>
        <v>7</v>
      </c>
    </row>
    <row r="13" spans="2:5" ht="12.75">
      <c r="B13" s="74">
        <v>9</v>
      </c>
      <c r="C13" s="83" t="s">
        <v>3352</v>
      </c>
      <c r="D13" s="84" t="s">
        <v>3353</v>
      </c>
      <c r="E13" s="252">
        <f t="shared" si="0"/>
        <v>6</v>
      </c>
    </row>
    <row r="14" spans="2:5" ht="12.75">
      <c r="B14" s="74">
        <v>10</v>
      </c>
      <c r="C14" s="83" t="s">
        <v>3355</v>
      </c>
      <c r="D14" s="84" t="s">
        <v>3356</v>
      </c>
      <c r="E14" s="252">
        <f t="shared" si="0"/>
        <v>28</v>
      </c>
    </row>
    <row r="15" spans="2:5" ht="12.75">
      <c r="B15" s="74">
        <v>11</v>
      </c>
      <c r="C15" s="85" t="s">
        <v>3358</v>
      </c>
      <c r="D15" s="86" t="s">
        <v>3359</v>
      </c>
      <c r="E15" s="252">
        <f t="shared" si="0"/>
        <v>22</v>
      </c>
    </row>
    <row r="16" spans="2:5" ht="12.75">
      <c r="B16" s="74">
        <v>12</v>
      </c>
      <c r="C16" s="81"/>
      <c r="D16" s="82" t="s">
        <v>3339</v>
      </c>
      <c r="E16" s="252">
        <f t="shared" si="0"/>
        <v>0</v>
      </c>
    </row>
    <row r="17" spans="2:5" ht="12.75">
      <c r="B17" s="74">
        <v>13</v>
      </c>
      <c r="C17" s="79" t="s">
        <v>3362</v>
      </c>
      <c r="D17" s="80" t="s">
        <v>3363</v>
      </c>
      <c r="E17" s="252">
        <f t="shared" si="0"/>
        <v>9</v>
      </c>
    </row>
    <row r="18" spans="2:5" ht="12.75">
      <c r="B18" s="74">
        <v>14</v>
      </c>
      <c r="C18" s="83" t="s">
        <v>3365</v>
      </c>
      <c r="D18" s="84" t="s">
        <v>3366</v>
      </c>
      <c r="E18" s="252">
        <f t="shared" si="0"/>
        <v>10</v>
      </c>
    </row>
    <row r="19" spans="2:5" ht="12.75">
      <c r="B19" s="74">
        <v>15</v>
      </c>
      <c r="C19" s="83" t="s">
        <v>3368</v>
      </c>
      <c r="D19" s="84" t="s">
        <v>3369</v>
      </c>
      <c r="E19" s="252">
        <f t="shared" si="0"/>
        <v>20</v>
      </c>
    </row>
    <row r="20" spans="2:5" ht="12.75">
      <c r="B20" s="74">
        <v>16</v>
      </c>
      <c r="C20" s="85" t="s">
        <v>3371</v>
      </c>
      <c r="D20" s="86" t="s">
        <v>3372</v>
      </c>
      <c r="E20" s="252">
        <f t="shared" si="0"/>
        <v>26</v>
      </c>
    </row>
    <row r="21" spans="2:5" ht="12.75">
      <c r="B21" s="74">
        <v>17</v>
      </c>
      <c r="C21" s="81"/>
      <c r="D21" s="82" t="s">
        <v>3342</v>
      </c>
      <c r="E21" s="252">
        <f t="shared" si="0"/>
        <v>0</v>
      </c>
    </row>
    <row r="22" spans="2:5" ht="12.75">
      <c r="B22" s="74">
        <v>18</v>
      </c>
      <c r="C22" s="79" t="s">
        <v>3375</v>
      </c>
      <c r="D22" s="80" t="s">
        <v>3376</v>
      </c>
      <c r="E22" s="252">
        <f t="shared" si="0"/>
        <v>42</v>
      </c>
    </row>
    <row r="23" spans="2:5" ht="12.75">
      <c r="B23" s="74">
        <v>19</v>
      </c>
      <c r="C23" s="83" t="s">
        <v>3378</v>
      </c>
      <c r="D23" s="84" t="s">
        <v>3379</v>
      </c>
      <c r="E23" s="252">
        <f t="shared" si="0"/>
        <v>18</v>
      </c>
    </row>
    <row r="24" spans="2:5" ht="12.75">
      <c r="B24" s="74">
        <v>20</v>
      </c>
      <c r="C24" s="85" t="s">
        <v>3381</v>
      </c>
      <c r="D24" s="86" t="s">
        <v>3382</v>
      </c>
      <c r="E24" s="252">
        <f t="shared" si="0"/>
        <v>28</v>
      </c>
    </row>
    <row r="25" spans="2:5" ht="12.75">
      <c r="B25" s="74">
        <v>21</v>
      </c>
      <c r="C25" s="81"/>
      <c r="D25" s="82" t="s">
        <v>3388</v>
      </c>
      <c r="E25" s="252">
        <f t="shared" si="0"/>
        <v>0</v>
      </c>
    </row>
    <row r="26" spans="2:5" ht="12.75">
      <c r="B26" s="74">
        <v>22</v>
      </c>
      <c r="C26" s="79" t="s">
        <v>3390</v>
      </c>
      <c r="D26" s="80" t="s">
        <v>3391</v>
      </c>
      <c r="E26" s="252">
        <f t="shared" si="0"/>
        <v>15</v>
      </c>
    </row>
    <row r="27" spans="2:5" ht="12.75">
      <c r="B27" s="74">
        <v>23</v>
      </c>
      <c r="C27" s="83" t="s">
        <v>3393</v>
      </c>
      <c r="D27" s="84" t="s">
        <v>3394</v>
      </c>
      <c r="E27" s="252">
        <f t="shared" si="0"/>
        <v>12</v>
      </c>
    </row>
    <row r="28" spans="2:5" ht="12.75">
      <c r="B28" s="74">
        <v>24</v>
      </c>
      <c r="C28" s="85" t="s">
        <v>3397</v>
      </c>
      <c r="D28" s="86" t="s">
        <v>3398</v>
      </c>
      <c r="E28" s="252">
        <f t="shared" si="0"/>
        <v>38</v>
      </c>
    </row>
    <row r="29" spans="2:5" ht="12.75">
      <c r="B29" s="74">
        <v>25</v>
      </c>
      <c r="C29" s="81"/>
      <c r="D29" s="82" t="s">
        <v>3345</v>
      </c>
      <c r="E29" s="252">
        <f t="shared" si="0"/>
        <v>0</v>
      </c>
    </row>
    <row r="30" spans="2:5" ht="12.75">
      <c r="B30" s="74">
        <v>26</v>
      </c>
      <c r="C30" s="79" t="s">
        <v>3404</v>
      </c>
      <c r="D30" s="80" t="s">
        <v>3405</v>
      </c>
      <c r="E30" s="252">
        <f t="shared" si="0"/>
        <v>19</v>
      </c>
    </row>
    <row r="31" spans="2:5" ht="12.75">
      <c r="B31" s="74">
        <v>27</v>
      </c>
      <c r="C31" s="85" t="s">
        <v>3407</v>
      </c>
      <c r="D31" s="86" t="s">
        <v>3408</v>
      </c>
      <c r="E31" s="252">
        <f t="shared" si="0"/>
        <v>20</v>
      </c>
    </row>
    <row r="32" spans="2:5" ht="12.75">
      <c r="B32" s="74">
        <v>28</v>
      </c>
      <c r="C32" s="81"/>
      <c r="D32" s="82" t="s">
        <v>3348</v>
      </c>
      <c r="E32" s="252">
        <f t="shared" si="0"/>
        <v>0</v>
      </c>
    </row>
    <row r="33" spans="2:5" ht="12.75">
      <c r="B33" s="74">
        <v>29</v>
      </c>
      <c r="C33" s="79" t="s">
        <v>3412</v>
      </c>
      <c r="D33" s="80" t="s">
        <v>3413</v>
      </c>
      <c r="E33" s="252">
        <f t="shared" si="0"/>
        <v>16</v>
      </c>
    </row>
    <row r="34" spans="2:5" ht="12.75">
      <c r="B34" s="74">
        <v>30</v>
      </c>
      <c r="C34" s="83" t="s">
        <v>3415</v>
      </c>
      <c r="D34" s="84" t="s">
        <v>3416</v>
      </c>
      <c r="E34" s="252">
        <f t="shared" si="0"/>
        <v>31</v>
      </c>
    </row>
    <row r="35" spans="2:5" ht="12.75">
      <c r="B35" s="74">
        <v>31</v>
      </c>
      <c r="C35" s="85" t="s">
        <v>3418</v>
      </c>
      <c r="D35" s="86" t="s">
        <v>3419</v>
      </c>
      <c r="E35" s="252">
        <f t="shared" si="0"/>
        <v>16</v>
      </c>
    </row>
    <row r="36" spans="2:5" ht="12.75">
      <c r="B36" s="74">
        <v>32</v>
      </c>
      <c r="C36" s="81"/>
      <c r="D36" s="82" t="s">
        <v>3351</v>
      </c>
      <c r="E36" s="252">
        <f t="shared" si="0"/>
        <v>0</v>
      </c>
    </row>
    <row r="37" spans="2:5" ht="12.75">
      <c r="B37" s="74">
        <v>33</v>
      </c>
      <c r="C37" s="79" t="s">
        <v>3423</v>
      </c>
      <c r="D37" s="80" t="s">
        <v>3424</v>
      </c>
      <c r="E37" s="252">
        <f t="shared" si="0"/>
        <v>36</v>
      </c>
    </row>
    <row r="38" spans="2:5" ht="12.75">
      <c r="B38" s="74">
        <v>34</v>
      </c>
      <c r="C38" s="83" t="s">
        <v>3426</v>
      </c>
      <c r="D38" s="84" t="s">
        <v>3427</v>
      </c>
      <c r="E38" s="252">
        <f t="shared" si="0"/>
        <v>16</v>
      </c>
    </row>
    <row r="39" spans="2:5" ht="12.75">
      <c r="B39" s="74">
        <v>35</v>
      </c>
      <c r="C39" s="83" t="s">
        <v>3429</v>
      </c>
      <c r="D39" s="84" t="s">
        <v>3430</v>
      </c>
      <c r="E39" s="252">
        <f t="shared" si="0"/>
        <v>52</v>
      </c>
    </row>
    <row r="40" spans="2:5" ht="12.75">
      <c r="B40" s="74">
        <v>36</v>
      </c>
      <c r="C40" s="83" t="s">
        <v>3432</v>
      </c>
      <c r="D40" s="84" t="s">
        <v>3433</v>
      </c>
      <c r="E40" s="252">
        <f t="shared" si="0"/>
        <v>30</v>
      </c>
    </row>
    <row r="41" spans="2:5" ht="12.75">
      <c r="B41" s="74">
        <v>37</v>
      </c>
      <c r="C41" s="85" t="s">
        <v>3435</v>
      </c>
      <c r="D41" s="86" t="s">
        <v>3436</v>
      </c>
      <c r="E41" s="252">
        <f t="shared" si="0"/>
        <v>58</v>
      </c>
    </row>
    <row r="42" spans="2:5" ht="12.75">
      <c r="B42" s="74">
        <v>38</v>
      </c>
      <c r="C42" s="81"/>
      <c r="D42" s="82" t="s">
        <v>3354</v>
      </c>
      <c r="E42" s="252">
        <f t="shared" si="0"/>
        <v>0</v>
      </c>
    </row>
    <row r="43" spans="2:5" ht="12.75">
      <c r="B43" s="74">
        <v>39</v>
      </c>
      <c r="C43" s="79" t="s">
        <v>3440</v>
      </c>
      <c r="D43" s="80" t="s">
        <v>3441</v>
      </c>
      <c r="E43" s="252">
        <f t="shared" si="0"/>
        <v>59</v>
      </c>
    </row>
    <row r="44" spans="2:5" ht="12.75">
      <c r="B44" s="74">
        <v>40</v>
      </c>
      <c r="C44" s="83" t="s">
        <v>3443</v>
      </c>
      <c r="D44" s="84" t="s">
        <v>3457</v>
      </c>
      <c r="E44" s="252">
        <f t="shared" si="0"/>
        <v>40</v>
      </c>
    </row>
    <row r="45" spans="2:5" ht="12.75">
      <c r="B45" s="74">
        <v>41</v>
      </c>
      <c r="C45" s="83" t="s">
        <v>3459</v>
      </c>
      <c r="D45" s="84" t="s">
        <v>3460</v>
      </c>
      <c r="E45" s="252">
        <f t="shared" si="0"/>
        <v>37</v>
      </c>
    </row>
    <row r="46" spans="2:5" ht="12.75">
      <c r="B46" s="74">
        <v>42</v>
      </c>
      <c r="C46" s="83" t="s">
        <v>3462</v>
      </c>
      <c r="D46" s="84" t="s">
        <v>3463</v>
      </c>
      <c r="E46" s="252">
        <f t="shared" si="0"/>
        <v>41</v>
      </c>
    </row>
    <row r="47" spans="2:5" ht="12.75">
      <c r="B47" s="74">
        <v>43</v>
      </c>
      <c r="C47" s="83" t="s">
        <v>3465</v>
      </c>
      <c r="D47" s="84" t="s">
        <v>3466</v>
      </c>
      <c r="E47" s="252">
        <f t="shared" si="0"/>
        <v>18</v>
      </c>
    </row>
    <row r="48" spans="2:5" ht="12.75">
      <c r="B48" s="74">
        <v>44</v>
      </c>
      <c r="C48" s="83" t="s">
        <v>3468</v>
      </c>
      <c r="D48" s="84" t="s">
        <v>3469</v>
      </c>
      <c r="E48" s="252">
        <f t="shared" si="0"/>
        <v>54</v>
      </c>
    </row>
    <row r="49" spans="2:5" ht="12.75">
      <c r="B49" s="74">
        <v>45</v>
      </c>
      <c r="C49" s="83" t="s">
        <v>3471</v>
      </c>
      <c r="D49" s="84" t="s">
        <v>3472</v>
      </c>
      <c r="E49" s="252">
        <f t="shared" si="0"/>
        <v>22</v>
      </c>
    </row>
    <row r="50" spans="2:5" ht="12.75">
      <c r="B50" s="74">
        <v>46</v>
      </c>
      <c r="C50" s="83" t="s">
        <v>3474</v>
      </c>
      <c r="D50" s="84" t="s">
        <v>3475</v>
      </c>
      <c r="E50" s="252">
        <f t="shared" si="0"/>
        <v>29</v>
      </c>
    </row>
    <row r="51" spans="2:5" ht="12.75">
      <c r="B51" s="74">
        <v>47</v>
      </c>
      <c r="C51" s="85" t="s">
        <v>3477</v>
      </c>
      <c r="D51" s="86" t="s">
        <v>3478</v>
      </c>
      <c r="E51" s="252">
        <f t="shared" si="0"/>
        <v>9</v>
      </c>
    </row>
    <row r="52" spans="2:5" ht="12.75">
      <c r="B52" s="74">
        <v>48</v>
      </c>
      <c r="C52" s="81"/>
      <c r="D52" s="82" t="s">
        <v>3357</v>
      </c>
      <c r="E52" s="252">
        <f t="shared" si="0"/>
        <v>0</v>
      </c>
    </row>
    <row r="53" spans="2:5" ht="12.75">
      <c r="B53" s="74">
        <v>49</v>
      </c>
      <c r="C53" s="79" t="s">
        <v>3481</v>
      </c>
      <c r="D53" s="80" t="s">
        <v>3482</v>
      </c>
      <c r="E53" s="252">
        <f t="shared" si="0"/>
        <v>25</v>
      </c>
    </row>
    <row r="54" spans="2:5" ht="12.75">
      <c r="B54" s="74">
        <v>50</v>
      </c>
      <c r="C54" s="83" t="s">
        <v>3484</v>
      </c>
      <c r="D54" s="84" t="s">
        <v>3485</v>
      </c>
      <c r="E54" s="252">
        <f t="shared" si="0"/>
        <v>6</v>
      </c>
    </row>
    <row r="55" spans="2:5" ht="12.75">
      <c r="B55" s="74">
        <v>51</v>
      </c>
      <c r="C55" s="85" t="s">
        <v>3487</v>
      </c>
      <c r="D55" s="86" t="s">
        <v>3488</v>
      </c>
      <c r="E55" s="252">
        <f t="shared" si="0"/>
        <v>28</v>
      </c>
    </row>
    <row r="56" spans="2:5" ht="12.75">
      <c r="B56" s="74">
        <v>52</v>
      </c>
      <c r="C56" s="81"/>
      <c r="D56" s="82" t="s">
        <v>3360</v>
      </c>
      <c r="E56" s="252">
        <f t="shared" si="0"/>
        <v>0</v>
      </c>
    </row>
    <row r="57" spans="2:5" ht="12.75">
      <c r="B57" s="74">
        <v>53</v>
      </c>
      <c r="C57" s="79" t="s">
        <v>3492</v>
      </c>
      <c r="D57" s="80" t="s">
        <v>3493</v>
      </c>
      <c r="E57" s="252">
        <f t="shared" si="0"/>
        <v>30</v>
      </c>
    </row>
    <row r="58" spans="2:5" ht="12.75">
      <c r="B58" s="74">
        <v>54</v>
      </c>
      <c r="C58" s="83" t="s">
        <v>3496</v>
      </c>
      <c r="D58" s="84" t="s">
        <v>3497</v>
      </c>
      <c r="E58" s="252">
        <f t="shared" si="0"/>
        <v>18</v>
      </c>
    </row>
    <row r="59" spans="2:5" ht="12.75">
      <c r="B59" s="74">
        <v>55</v>
      </c>
      <c r="C59" s="83" t="s">
        <v>3499</v>
      </c>
      <c r="D59" s="84" t="s">
        <v>3500</v>
      </c>
      <c r="E59" s="252">
        <f t="shared" si="0"/>
        <v>12</v>
      </c>
    </row>
    <row r="60" spans="2:5" ht="12.75">
      <c r="B60" s="74">
        <v>56</v>
      </c>
      <c r="C60" s="85" t="s">
        <v>3502</v>
      </c>
      <c r="D60" s="86" t="s">
        <v>3503</v>
      </c>
      <c r="E60" s="252">
        <f t="shared" si="0"/>
        <v>17</v>
      </c>
    </row>
    <row r="61" spans="2:5" ht="12.75">
      <c r="B61" s="74">
        <v>57</v>
      </c>
      <c r="C61" s="81"/>
      <c r="D61" s="82" t="s">
        <v>3361</v>
      </c>
      <c r="E61" s="252">
        <f t="shared" si="0"/>
        <v>0</v>
      </c>
    </row>
    <row r="62" spans="2:5" ht="12.75">
      <c r="B62" s="74">
        <v>58</v>
      </c>
      <c r="C62" s="79" t="s">
        <v>3507</v>
      </c>
      <c r="D62" s="80" t="s">
        <v>3508</v>
      </c>
      <c r="E62" s="252">
        <f t="shared" si="0"/>
        <v>71</v>
      </c>
    </row>
    <row r="63" spans="2:5" ht="12.75">
      <c r="B63" s="74">
        <v>59</v>
      </c>
      <c r="C63" s="83" t="s">
        <v>3518</v>
      </c>
      <c r="D63" s="84" t="s">
        <v>3519</v>
      </c>
      <c r="E63" s="252">
        <f t="shared" si="0"/>
        <v>22</v>
      </c>
    </row>
    <row r="64" spans="2:5" ht="12.75">
      <c r="B64" s="74">
        <v>60</v>
      </c>
      <c r="C64" s="83" t="s">
        <v>3521</v>
      </c>
      <c r="D64" s="84" t="s">
        <v>3522</v>
      </c>
      <c r="E64" s="252">
        <f t="shared" si="0"/>
        <v>23</v>
      </c>
    </row>
    <row r="65" spans="2:5" ht="12.75">
      <c r="B65" s="74">
        <v>61</v>
      </c>
      <c r="C65" s="83" t="s">
        <v>3524</v>
      </c>
      <c r="D65" s="84" t="s">
        <v>3525</v>
      </c>
      <c r="E65" s="252">
        <f t="shared" si="0"/>
        <v>34</v>
      </c>
    </row>
    <row r="66" spans="2:5" ht="12.75">
      <c r="B66" s="74">
        <v>62</v>
      </c>
      <c r="C66" s="83" t="s">
        <v>3527</v>
      </c>
      <c r="D66" s="84" t="s">
        <v>3528</v>
      </c>
      <c r="E66" s="252">
        <f t="shared" si="0"/>
        <v>18</v>
      </c>
    </row>
    <row r="67" spans="2:5" ht="12.75">
      <c r="B67" s="74">
        <v>63</v>
      </c>
      <c r="C67" s="83" t="s">
        <v>3529</v>
      </c>
      <c r="D67" s="84" t="s">
        <v>3530</v>
      </c>
      <c r="E67" s="252">
        <f t="shared" si="0"/>
        <v>33</v>
      </c>
    </row>
    <row r="68" spans="2:5" ht="12.75">
      <c r="B68" s="74">
        <v>64</v>
      </c>
      <c r="C68" s="85" t="s">
        <v>3531</v>
      </c>
      <c r="D68" s="86" t="s">
        <v>3532</v>
      </c>
      <c r="E68" s="252">
        <f t="shared" si="0"/>
        <v>21</v>
      </c>
    </row>
    <row r="69" spans="2:5" ht="12.75">
      <c r="B69" s="74">
        <v>65</v>
      </c>
      <c r="C69" s="81"/>
      <c r="D69" s="82" t="s">
        <v>3364</v>
      </c>
      <c r="E69" s="252">
        <f aca="true" t="shared" si="1" ref="E69:E132">IF(C69="",0,LEN(D69))</f>
        <v>0</v>
      </c>
    </row>
    <row r="70" spans="2:5" ht="12.75">
      <c r="B70" s="74">
        <v>66</v>
      </c>
      <c r="C70" s="79" t="s">
        <v>3534</v>
      </c>
      <c r="D70" s="80" t="s">
        <v>3535</v>
      </c>
      <c r="E70" s="252">
        <f t="shared" si="1"/>
        <v>5</v>
      </c>
    </row>
    <row r="71" spans="2:5" ht="12.75">
      <c r="B71" s="74">
        <v>67</v>
      </c>
      <c r="C71" s="83" t="s">
        <v>3536</v>
      </c>
      <c r="D71" s="84" t="s">
        <v>3537</v>
      </c>
      <c r="E71" s="252">
        <f t="shared" si="1"/>
        <v>38</v>
      </c>
    </row>
    <row r="72" spans="2:5" ht="12.75">
      <c r="B72" s="74">
        <v>68</v>
      </c>
      <c r="C72" s="85" t="s">
        <v>3538</v>
      </c>
      <c r="D72" s="86" t="s">
        <v>3539</v>
      </c>
      <c r="E72" s="252">
        <f t="shared" si="1"/>
        <v>20</v>
      </c>
    </row>
    <row r="73" spans="2:5" ht="12.75">
      <c r="B73" s="74">
        <v>69</v>
      </c>
      <c r="C73" s="81"/>
      <c r="D73" s="82" t="s">
        <v>3367</v>
      </c>
      <c r="E73" s="252">
        <f t="shared" si="1"/>
        <v>0</v>
      </c>
    </row>
    <row r="74" spans="2:5" ht="12.75">
      <c r="B74" s="74">
        <v>70</v>
      </c>
      <c r="C74" s="79" t="s">
        <v>3541</v>
      </c>
      <c r="D74" s="80" t="s">
        <v>3542</v>
      </c>
      <c r="E74" s="252">
        <f t="shared" si="1"/>
        <v>10</v>
      </c>
    </row>
    <row r="75" spans="2:5" ht="12.75">
      <c r="B75" s="74">
        <v>71</v>
      </c>
      <c r="C75" s="83" t="s">
        <v>3543</v>
      </c>
      <c r="D75" s="84" t="s">
        <v>3544</v>
      </c>
      <c r="E75" s="252">
        <f t="shared" si="1"/>
        <v>27</v>
      </c>
    </row>
    <row r="76" spans="2:5" ht="12.75">
      <c r="B76" s="74">
        <v>72</v>
      </c>
      <c r="C76" s="83" t="s">
        <v>3545</v>
      </c>
      <c r="D76" s="84" t="s">
        <v>3546</v>
      </c>
      <c r="E76" s="252">
        <f t="shared" si="1"/>
        <v>46</v>
      </c>
    </row>
    <row r="77" spans="2:5" ht="12.75">
      <c r="B77" s="74">
        <v>73</v>
      </c>
      <c r="C77" s="83" t="s">
        <v>3547</v>
      </c>
      <c r="D77" s="84" t="s">
        <v>3548</v>
      </c>
      <c r="E77" s="252">
        <f t="shared" si="1"/>
        <v>59</v>
      </c>
    </row>
    <row r="78" spans="2:5" ht="12.75">
      <c r="B78" s="74">
        <v>74</v>
      </c>
      <c r="C78" s="85" t="s">
        <v>3549</v>
      </c>
      <c r="D78" s="86" t="s">
        <v>3550</v>
      </c>
      <c r="E78" s="252">
        <f t="shared" si="1"/>
        <v>29</v>
      </c>
    </row>
    <row r="79" spans="2:5" ht="12.75">
      <c r="B79" s="74">
        <v>75</v>
      </c>
      <c r="C79" s="81"/>
      <c r="D79" s="82" t="s">
        <v>3370</v>
      </c>
      <c r="E79" s="252">
        <f t="shared" si="1"/>
        <v>0</v>
      </c>
    </row>
    <row r="80" spans="2:5" ht="12.75">
      <c r="B80" s="74">
        <v>76</v>
      </c>
      <c r="C80" s="79" t="s">
        <v>3552</v>
      </c>
      <c r="D80" s="80" t="s">
        <v>3553</v>
      </c>
      <c r="E80" s="252">
        <f t="shared" si="1"/>
        <v>32</v>
      </c>
    </row>
    <row r="81" spans="2:5" ht="12.75">
      <c r="B81" s="74">
        <v>77</v>
      </c>
      <c r="C81" s="85" t="s">
        <v>3554</v>
      </c>
      <c r="D81" s="86" t="s">
        <v>3556</v>
      </c>
      <c r="E81" s="252">
        <f t="shared" si="1"/>
        <v>32</v>
      </c>
    </row>
    <row r="82" spans="2:5" ht="12.75">
      <c r="B82" s="74">
        <v>78</v>
      </c>
      <c r="C82" s="81"/>
      <c r="D82" s="82" t="s">
        <v>3373</v>
      </c>
      <c r="E82" s="252">
        <f t="shared" si="1"/>
        <v>0</v>
      </c>
    </row>
    <row r="83" spans="2:5" ht="12.75">
      <c r="B83" s="74">
        <v>79</v>
      </c>
      <c r="C83" s="79" t="s">
        <v>3558</v>
      </c>
      <c r="D83" s="80" t="s">
        <v>3559</v>
      </c>
      <c r="E83" s="252">
        <f t="shared" si="1"/>
        <v>40</v>
      </c>
    </row>
    <row r="84" spans="2:5" ht="12.75">
      <c r="B84" s="74">
        <v>80</v>
      </c>
      <c r="C84" s="83" t="s">
        <v>3560</v>
      </c>
      <c r="D84" s="84" t="s">
        <v>3561</v>
      </c>
      <c r="E84" s="252">
        <f t="shared" si="1"/>
        <v>56</v>
      </c>
    </row>
    <row r="85" spans="2:5" ht="12.75">
      <c r="B85" s="74">
        <v>81</v>
      </c>
      <c r="C85" s="83" t="s">
        <v>3562</v>
      </c>
      <c r="D85" s="84" t="s">
        <v>3563</v>
      </c>
      <c r="E85" s="252">
        <f t="shared" si="1"/>
        <v>51</v>
      </c>
    </row>
    <row r="86" spans="2:5" ht="21">
      <c r="B86" s="74">
        <v>82</v>
      </c>
      <c r="C86" s="83" t="s">
        <v>3564</v>
      </c>
      <c r="D86" s="84" t="s">
        <v>3565</v>
      </c>
      <c r="E86" s="252">
        <f t="shared" si="1"/>
        <v>106</v>
      </c>
    </row>
    <row r="87" spans="2:5" ht="12.75">
      <c r="B87" s="74">
        <v>83</v>
      </c>
      <c r="C87" s="83" t="s">
        <v>3566</v>
      </c>
      <c r="D87" s="84" t="s">
        <v>3567</v>
      </c>
      <c r="E87" s="252">
        <f t="shared" si="1"/>
        <v>63</v>
      </c>
    </row>
    <row r="88" spans="2:5" ht="21">
      <c r="B88" s="74">
        <v>84</v>
      </c>
      <c r="C88" s="83" t="s">
        <v>3568</v>
      </c>
      <c r="D88" s="84" t="s">
        <v>3569</v>
      </c>
      <c r="E88" s="252">
        <f t="shared" si="1"/>
        <v>117</v>
      </c>
    </row>
    <row r="89" spans="2:5" ht="12.75">
      <c r="B89" s="74">
        <v>85</v>
      </c>
      <c r="C89" s="85" t="s">
        <v>3570</v>
      </c>
      <c r="D89" s="86" t="s">
        <v>3571</v>
      </c>
      <c r="E89" s="252">
        <f t="shared" si="1"/>
        <v>16</v>
      </c>
    </row>
    <row r="90" spans="2:5" ht="12.75">
      <c r="B90" s="74">
        <v>86</v>
      </c>
      <c r="C90" s="81"/>
      <c r="D90" s="82" t="s">
        <v>3374</v>
      </c>
      <c r="E90" s="252">
        <f t="shared" si="1"/>
        <v>0</v>
      </c>
    </row>
    <row r="91" spans="2:5" ht="12.75">
      <c r="B91" s="74">
        <v>87</v>
      </c>
      <c r="C91" s="79" t="s">
        <v>3573</v>
      </c>
      <c r="D91" s="80" t="s">
        <v>3574</v>
      </c>
      <c r="E91" s="252">
        <f t="shared" si="1"/>
        <v>29</v>
      </c>
    </row>
    <row r="92" spans="2:5" ht="12.75">
      <c r="B92" s="74">
        <v>88</v>
      </c>
      <c r="C92" s="83" t="s">
        <v>3575</v>
      </c>
      <c r="D92" s="84" t="s">
        <v>3576</v>
      </c>
      <c r="E92" s="252">
        <f t="shared" si="1"/>
        <v>71</v>
      </c>
    </row>
    <row r="93" spans="2:5" ht="12.75">
      <c r="B93" s="74">
        <v>89</v>
      </c>
      <c r="C93" s="85" t="s">
        <v>3577</v>
      </c>
      <c r="D93" s="86" t="s">
        <v>3578</v>
      </c>
      <c r="E93" s="252">
        <f t="shared" si="1"/>
        <v>27</v>
      </c>
    </row>
    <row r="94" spans="2:5" ht="12.75">
      <c r="B94" s="74">
        <v>90</v>
      </c>
      <c r="C94" s="81"/>
      <c r="D94" s="82" t="s">
        <v>3377</v>
      </c>
      <c r="E94" s="252">
        <f t="shared" si="1"/>
        <v>0</v>
      </c>
    </row>
    <row r="95" spans="2:5" ht="12.75">
      <c r="B95" s="74">
        <v>91</v>
      </c>
      <c r="C95" s="79" t="s">
        <v>3580</v>
      </c>
      <c r="D95" s="80" t="s">
        <v>3581</v>
      </c>
      <c r="E95" s="252">
        <f t="shared" si="1"/>
        <v>19</v>
      </c>
    </row>
    <row r="96" spans="2:5" ht="12.75">
      <c r="B96" s="74">
        <v>92</v>
      </c>
      <c r="C96" s="83" t="s">
        <v>3582</v>
      </c>
      <c r="D96" s="84" t="s">
        <v>3583</v>
      </c>
      <c r="E96" s="252">
        <f t="shared" si="1"/>
        <v>23</v>
      </c>
    </row>
    <row r="97" spans="2:5" ht="12.75">
      <c r="B97" s="74">
        <v>93</v>
      </c>
      <c r="C97" s="83" t="s">
        <v>3584</v>
      </c>
      <c r="D97" s="84" t="s">
        <v>3586</v>
      </c>
      <c r="E97" s="252">
        <f t="shared" si="1"/>
        <v>49</v>
      </c>
    </row>
    <row r="98" spans="2:5" ht="12.75">
      <c r="B98" s="74">
        <v>94</v>
      </c>
      <c r="C98" s="83" t="s">
        <v>3587</v>
      </c>
      <c r="D98" s="84" t="s">
        <v>3588</v>
      </c>
      <c r="E98" s="252">
        <f t="shared" si="1"/>
        <v>12</v>
      </c>
    </row>
    <row r="99" spans="2:5" ht="21">
      <c r="B99" s="74">
        <v>95</v>
      </c>
      <c r="C99" s="83" t="s">
        <v>3589</v>
      </c>
      <c r="D99" s="84" t="s">
        <v>3596</v>
      </c>
      <c r="E99" s="252">
        <f t="shared" si="1"/>
        <v>102</v>
      </c>
    </row>
    <row r="100" spans="2:5" ht="12.75">
      <c r="B100" s="74">
        <v>96</v>
      </c>
      <c r="C100" s="83" t="s">
        <v>3597</v>
      </c>
      <c r="D100" s="84" t="s">
        <v>3598</v>
      </c>
      <c r="E100" s="252">
        <f t="shared" si="1"/>
        <v>46</v>
      </c>
    </row>
    <row r="101" spans="2:5" ht="12.75">
      <c r="B101" s="74">
        <v>97</v>
      </c>
      <c r="C101" s="83" t="s">
        <v>3599</v>
      </c>
      <c r="D101" s="84" t="s">
        <v>3600</v>
      </c>
      <c r="E101" s="252">
        <f t="shared" si="1"/>
        <v>22</v>
      </c>
    </row>
    <row r="102" spans="2:5" ht="12.75">
      <c r="B102" s="74">
        <v>98</v>
      </c>
      <c r="C102" s="85" t="s">
        <v>3601</v>
      </c>
      <c r="D102" s="86" t="s">
        <v>3602</v>
      </c>
      <c r="E102" s="252">
        <f t="shared" si="1"/>
        <v>26</v>
      </c>
    </row>
    <row r="103" spans="2:5" ht="12.75">
      <c r="B103" s="74">
        <v>99</v>
      </c>
      <c r="C103" s="81"/>
      <c r="D103" s="82" t="s">
        <v>3380</v>
      </c>
      <c r="E103" s="252">
        <f t="shared" si="1"/>
        <v>0</v>
      </c>
    </row>
    <row r="104" spans="2:5" ht="12.75">
      <c r="B104" s="74">
        <v>100</v>
      </c>
      <c r="C104" s="79" t="s">
        <v>3604</v>
      </c>
      <c r="D104" s="80" t="s">
        <v>3605</v>
      </c>
      <c r="E104" s="252">
        <f t="shared" si="1"/>
        <v>23</v>
      </c>
    </row>
    <row r="105" spans="2:5" ht="12.75">
      <c r="B105" s="74">
        <v>101</v>
      </c>
      <c r="C105" s="83" t="s">
        <v>3606</v>
      </c>
      <c r="D105" s="84" t="s">
        <v>3607</v>
      </c>
      <c r="E105" s="252">
        <f t="shared" si="1"/>
        <v>22</v>
      </c>
    </row>
    <row r="106" spans="2:5" ht="12.75">
      <c r="B106" s="74">
        <v>102</v>
      </c>
      <c r="C106" s="85" t="s">
        <v>3608</v>
      </c>
      <c r="D106" s="86" t="s">
        <v>3609</v>
      </c>
      <c r="E106" s="252">
        <f t="shared" si="1"/>
        <v>6</v>
      </c>
    </row>
    <row r="107" spans="2:5" ht="12.75">
      <c r="B107" s="74">
        <v>103</v>
      </c>
      <c r="C107" s="81"/>
      <c r="D107" s="82" t="s">
        <v>3385</v>
      </c>
      <c r="E107" s="252">
        <f t="shared" si="1"/>
        <v>0</v>
      </c>
    </row>
    <row r="108" spans="2:5" ht="12.75">
      <c r="B108" s="74">
        <v>104</v>
      </c>
      <c r="C108" s="79" t="s">
        <v>3611</v>
      </c>
      <c r="D108" s="80" t="s">
        <v>3612</v>
      </c>
      <c r="E108" s="252">
        <f t="shared" si="1"/>
        <v>27</v>
      </c>
    </row>
    <row r="109" spans="2:5" ht="12.75">
      <c r="B109" s="74">
        <v>105</v>
      </c>
      <c r="C109" s="83" t="s">
        <v>3613</v>
      </c>
      <c r="D109" s="84" t="s">
        <v>3614</v>
      </c>
      <c r="E109" s="252">
        <f t="shared" si="1"/>
        <v>53</v>
      </c>
    </row>
    <row r="110" spans="2:5" ht="12.75">
      <c r="B110" s="74">
        <v>106</v>
      </c>
      <c r="C110" s="85" t="s">
        <v>3615</v>
      </c>
      <c r="D110" s="86" t="s">
        <v>3616</v>
      </c>
      <c r="E110" s="252">
        <f t="shared" si="1"/>
        <v>41</v>
      </c>
    </row>
    <row r="111" spans="2:5" ht="12.75">
      <c r="B111" s="74">
        <v>107</v>
      </c>
      <c r="C111" s="81"/>
      <c r="D111" s="82" t="s">
        <v>3389</v>
      </c>
      <c r="E111" s="252">
        <f t="shared" si="1"/>
        <v>0</v>
      </c>
    </row>
    <row r="112" spans="2:5" ht="12.75">
      <c r="B112" s="74">
        <v>108</v>
      </c>
      <c r="C112" s="79" t="s">
        <v>3618</v>
      </c>
      <c r="D112" s="80" t="s">
        <v>3619</v>
      </c>
      <c r="E112" s="252">
        <f t="shared" si="1"/>
        <v>15</v>
      </c>
    </row>
    <row r="113" spans="2:5" ht="12.75">
      <c r="B113" s="74">
        <v>109</v>
      </c>
      <c r="C113" s="83" t="s">
        <v>3620</v>
      </c>
      <c r="D113" s="84" t="s">
        <v>3621</v>
      </c>
      <c r="E113" s="252">
        <f t="shared" si="1"/>
        <v>6</v>
      </c>
    </row>
    <row r="114" spans="2:5" ht="12.75">
      <c r="B114" s="74">
        <v>110</v>
      </c>
      <c r="C114" s="83" t="s">
        <v>3622</v>
      </c>
      <c r="D114" s="84" t="s">
        <v>3623</v>
      </c>
      <c r="E114" s="252">
        <f t="shared" si="1"/>
        <v>28</v>
      </c>
    </row>
    <row r="115" spans="2:5" ht="12.75">
      <c r="B115" s="74">
        <v>111</v>
      </c>
      <c r="C115" s="83" t="s">
        <v>3624</v>
      </c>
      <c r="D115" s="84" t="s">
        <v>3625</v>
      </c>
      <c r="E115" s="252">
        <f t="shared" si="1"/>
        <v>53</v>
      </c>
    </row>
    <row r="116" spans="2:5" ht="12.75">
      <c r="B116" s="74">
        <v>112</v>
      </c>
      <c r="C116" s="83" t="s">
        <v>3626</v>
      </c>
      <c r="D116" s="84" t="s">
        <v>3629</v>
      </c>
      <c r="E116" s="252">
        <f t="shared" si="1"/>
        <v>35</v>
      </c>
    </row>
    <row r="117" spans="2:5" ht="12.75">
      <c r="B117" s="74">
        <v>113</v>
      </c>
      <c r="C117" s="83" t="s">
        <v>3630</v>
      </c>
      <c r="D117" s="84" t="s">
        <v>3632</v>
      </c>
      <c r="E117" s="252">
        <f t="shared" si="1"/>
        <v>33</v>
      </c>
    </row>
    <row r="118" spans="2:5" ht="12.75">
      <c r="B118" s="74">
        <v>114</v>
      </c>
      <c r="C118" s="83" t="s">
        <v>3633</v>
      </c>
      <c r="D118" s="84" t="s">
        <v>3634</v>
      </c>
      <c r="E118" s="252">
        <f t="shared" si="1"/>
        <v>19</v>
      </c>
    </row>
    <row r="119" spans="2:5" ht="12.75">
      <c r="B119" s="74">
        <v>115</v>
      </c>
      <c r="C119" s="85" t="s">
        <v>3635</v>
      </c>
      <c r="D119" s="86" t="s">
        <v>3636</v>
      </c>
      <c r="E119" s="252">
        <f t="shared" si="1"/>
        <v>31</v>
      </c>
    </row>
    <row r="120" spans="2:5" ht="12.75">
      <c r="B120" s="74">
        <v>116</v>
      </c>
      <c r="C120" s="81"/>
      <c r="D120" s="82" t="s">
        <v>3392</v>
      </c>
      <c r="E120" s="252">
        <f t="shared" si="1"/>
        <v>0</v>
      </c>
    </row>
    <row r="121" spans="2:5" ht="12.75">
      <c r="B121" s="74">
        <v>117</v>
      </c>
      <c r="C121" s="79" t="s">
        <v>3638</v>
      </c>
      <c r="D121" s="80" t="s">
        <v>3639</v>
      </c>
      <c r="E121" s="252">
        <f t="shared" si="1"/>
        <v>34</v>
      </c>
    </row>
    <row r="122" spans="2:5" ht="12.75">
      <c r="B122" s="74">
        <v>118</v>
      </c>
      <c r="C122" s="83" t="s">
        <v>3640</v>
      </c>
      <c r="D122" s="84" t="s">
        <v>3641</v>
      </c>
      <c r="E122" s="252">
        <f t="shared" si="1"/>
        <v>93</v>
      </c>
    </row>
    <row r="123" spans="2:5" ht="12.75">
      <c r="B123" s="74">
        <v>119</v>
      </c>
      <c r="C123" s="83" t="s">
        <v>3642</v>
      </c>
      <c r="D123" s="84" t="s">
        <v>3643</v>
      </c>
      <c r="E123" s="252">
        <f t="shared" si="1"/>
        <v>41</v>
      </c>
    </row>
    <row r="124" spans="2:5" ht="12.75">
      <c r="B124" s="74">
        <v>120</v>
      </c>
      <c r="C124" s="83" t="s">
        <v>3644</v>
      </c>
      <c r="D124" s="84" t="s">
        <v>3645</v>
      </c>
      <c r="E124" s="252">
        <f t="shared" si="1"/>
        <v>43</v>
      </c>
    </row>
    <row r="125" spans="2:5" ht="12.75">
      <c r="B125" s="74">
        <v>121</v>
      </c>
      <c r="C125" s="83" t="s">
        <v>3646</v>
      </c>
      <c r="D125" s="84" t="s">
        <v>3647</v>
      </c>
      <c r="E125" s="252">
        <f t="shared" si="1"/>
        <v>34</v>
      </c>
    </row>
    <row r="126" spans="2:5" ht="12.75">
      <c r="B126" s="74">
        <v>122</v>
      </c>
      <c r="C126" s="83" t="s">
        <v>3648</v>
      </c>
      <c r="D126" s="84" t="s">
        <v>3649</v>
      </c>
      <c r="E126" s="252">
        <f t="shared" si="1"/>
        <v>53</v>
      </c>
    </row>
    <row r="127" spans="2:5" ht="12.75">
      <c r="B127" s="74">
        <v>123</v>
      </c>
      <c r="C127" s="83" t="s">
        <v>3650</v>
      </c>
      <c r="D127" s="84" t="s">
        <v>3651</v>
      </c>
      <c r="E127" s="252">
        <f t="shared" si="1"/>
        <v>30</v>
      </c>
    </row>
    <row r="128" spans="2:5" ht="12.75">
      <c r="B128" s="74">
        <v>124</v>
      </c>
      <c r="C128" s="85" t="s">
        <v>3652</v>
      </c>
      <c r="D128" s="86" t="s">
        <v>3653</v>
      </c>
      <c r="E128" s="252">
        <f t="shared" si="1"/>
        <v>47</v>
      </c>
    </row>
    <row r="129" spans="2:5" ht="12.75">
      <c r="B129" s="74">
        <v>125</v>
      </c>
      <c r="C129" s="81"/>
      <c r="D129" s="82" t="s">
        <v>3396</v>
      </c>
      <c r="E129" s="252">
        <f t="shared" si="1"/>
        <v>0</v>
      </c>
    </row>
    <row r="130" spans="2:5" ht="12.75">
      <c r="B130" s="74">
        <v>126</v>
      </c>
      <c r="C130" s="79" t="s">
        <v>3655</v>
      </c>
      <c r="D130" s="80" t="s">
        <v>3656</v>
      </c>
      <c r="E130" s="252">
        <f t="shared" si="1"/>
        <v>66</v>
      </c>
    </row>
    <row r="131" spans="2:5" ht="12.75">
      <c r="B131" s="74">
        <v>127</v>
      </c>
      <c r="C131" s="83" t="s">
        <v>3657</v>
      </c>
      <c r="D131" s="84" t="s">
        <v>3658</v>
      </c>
      <c r="E131" s="252">
        <f t="shared" si="1"/>
        <v>25</v>
      </c>
    </row>
    <row r="132" spans="2:5" ht="12.75">
      <c r="B132" s="74">
        <v>128</v>
      </c>
      <c r="C132" s="83" t="s">
        <v>3659</v>
      </c>
      <c r="D132" s="84" t="s">
        <v>3660</v>
      </c>
      <c r="E132" s="252">
        <f t="shared" si="1"/>
        <v>45</v>
      </c>
    </row>
    <row r="133" spans="2:5" ht="12.75">
      <c r="B133" s="74">
        <v>129</v>
      </c>
      <c r="C133" s="83" t="s">
        <v>3661</v>
      </c>
      <c r="D133" s="84" t="s">
        <v>3662</v>
      </c>
      <c r="E133" s="252">
        <f aca="true" t="shared" si="2" ref="E133:E196">IF(C133="",0,LEN(D133))</f>
        <v>16</v>
      </c>
    </row>
    <row r="134" spans="2:5" ht="12.75">
      <c r="B134" s="74">
        <v>130</v>
      </c>
      <c r="C134" s="83" t="s">
        <v>3663</v>
      </c>
      <c r="D134" s="84" t="s">
        <v>3664</v>
      </c>
      <c r="E134" s="252">
        <f t="shared" si="2"/>
        <v>48</v>
      </c>
    </row>
    <row r="135" spans="2:5" ht="12.75">
      <c r="B135" s="74">
        <v>131</v>
      </c>
      <c r="C135" s="83" t="s">
        <v>3665</v>
      </c>
      <c r="D135" s="84" t="s">
        <v>3666</v>
      </c>
      <c r="E135" s="252">
        <f t="shared" si="2"/>
        <v>37</v>
      </c>
    </row>
    <row r="136" spans="2:5" ht="12.75">
      <c r="B136" s="74">
        <v>132</v>
      </c>
      <c r="C136" s="83" t="s">
        <v>3667</v>
      </c>
      <c r="D136" s="84" t="s">
        <v>3668</v>
      </c>
      <c r="E136" s="252">
        <f t="shared" si="2"/>
        <v>19</v>
      </c>
    </row>
    <row r="137" spans="2:5" ht="12.75">
      <c r="B137" s="74">
        <v>133</v>
      </c>
      <c r="C137" s="85" t="s">
        <v>3669</v>
      </c>
      <c r="D137" s="86" t="s">
        <v>3670</v>
      </c>
      <c r="E137" s="252">
        <f t="shared" si="2"/>
        <v>18</v>
      </c>
    </row>
    <row r="138" spans="2:5" ht="12.75">
      <c r="B138" s="74">
        <v>134</v>
      </c>
      <c r="C138" s="81"/>
      <c r="D138" s="82" t="s">
        <v>3399</v>
      </c>
      <c r="E138" s="252">
        <f t="shared" si="2"/>
        <v>0</v>
      </c>
    </row>
    <row r="139" spans="2:5" ht="12.75">
      <c r="B139" s="74">
        <v>135</v>
      </c>
      <c r="C139" s="79" t="s">
        <v>3672</v>
      </c>
      <c r="D139" s="80" t="s">
        <v>3673</v>
      </c>
      <c r="E139" s="252">
        <f t="shared" si="2"/>
        <v>65</v>
      </c>
    </row>
    <row r="140" spans="2:5" ht="12.75">
      <c r="B140" s="74">
        <v>136</v>
      </c>
      <c r="C140" s="85" t="s">
        <v>3674</v>
      </c>
      <c r="D140" s="86" t="s">
        <v>3675</v>
      </c>
      <c r="E140" s="252">
        <f t="shared" si="2"/>
        <v>38</v>
      </c>
    </row>
    <row r="141" spans="2:5" ht="12.75">
      <c r="B141" s="74">
        <v>137</v>
      </c>
      <c r="C141" s="81"/>
      <c r="D141" s="82" t="s">
        <v>3403</v>
      </c>
      <c r="E141" s="252">
        <f t="shared" si="2"/>
        <v>0</v>
      </c>
    </row>
    <row r="142" spans="2:5" ht="12.75">
      <c r="B142" s="74">
        <v>138</v>
      </c>
      <c r="C142" s="79" t="s">
        <v>3677</v>
      </c>
      <c r="D142" s="80" t="s">
        <v>3678</v>
      </c>
      <c r="E142" s="252">
        <f t="shared" si="2"/>
        <v>52</v>
      </c>
    </row>
    <row r="143" spans="2:5" ht="12.75">
      <c r="B143" s="74">
        <v>139</v>
      </c>
      <c r="C143" s="83" t="s">
        <v>3679</v>
      </c>
      <c r="D143" s="84" t="s">
        <v>3680</v>
      </c>
      <c r="E143" s="252">
        <f t="shared" si="2"/>
        <v>53</v>
      </c>
    </row>
    <row r="144" spans="2:5" ht="12.75">
      <c r="B144" s="74">
        <v>140</v>
      </c>
      <c r="C144" s="83" t="s">
        <v>3681</v>
      </c>
      <c r="D144" s="84" t="s">
        <v>3682</v>
      </c>
      <c r="E144" s="252">
        <f t="shared" si="2"/>
        <v>22</v>
      </c>
    </row>
    <row r="145" spans="2:5" ht="12.75">
      <c r="B145" s="74">
        <v>141</v>
      </c>
      <c r="C145" s="83" t="s">
        <v>3683</v>
      </c>
      <c r="D145" s="84" t="s">
        <v>3684</v>
      </c>
      <c r="E145" s="252">
        <f t="shared" si="2"/>
        <v>44</v>
      </c>
    </row>
    <row r="146" spans="2:5" ht="12.75">
      <c r="B146" s="74">
        <v>142</v>
      </c>
      <c r="C146" s="83" t="s">
        <v>3685</v>
      </c>
      <c r="D146" s="84" t="s">
        <v>3686</v>
      </c>
      <c r="E146" s="252">
        <f t="shared" si="2"/>
        <v>44</v>
      </c>
    </row>
    <row r="147" spans="2:5" ht="12.75">
      <c r="B147" s="74">
        <v>143</v>
      </c>
      <c r="C147" s="83" t="s">
        <v>3687</v>
      </c>
      <c r="D147" s="84" t="s">
        <v>3688</v>
      </c>
      <c r="E147" s="252">
        <f t="shared" si="2"/>
        <v>20</v>
      </c>
    </row>
    <row r="148" spans="2:5" ht="12.75">
      <c r="B148" s="74">
        <v>144</v>
      </c>
      <c r="C148" s="85" t="s">
        <v>3689</v>
      </c>
      <c r="D148" s="86" t="s">
        <v>3690</v>
      </c>
      <c r="E148" s="252">
        <f t="shared" si="2"/>
        <v>66</v>
      </c>
    </row>
    <row r="149" spans="2:5" ht="21">
      <c r="B149" s="74">
        <v>145</v>
      </c>
      <c r="C149" s="81"/>
      <c r="D149" s="82" t="s">
        <v>3406</v>
      </c>
      <c r="E149" s="252">
        <f t="shared" si="2"/>
        <v>0</v>
      </c>
    </row>
    <row r="150" spans="2:5" ht="12.75">
      <c r="B150" s="74">
        <v>146</v>
      </c>
      <c r="C150" s="79" t="s">
        <v>3692</v>
      </c>
      <c r="D150" s="80" t="s">
        <v>3719</v>
      </c>
      <c r="E150" s="252">
        <f t="shared" si="2"/>
        <v>42</v>
      </c>
    </row>
    <row r="151" spans="2:5" ht="12.75">
      <c r="B151" s="74">
        <v>147</v>
      </c>
      <c r="C151" s="83" t="s">
        <v>3720</v>
      </c>
      <c r="D151" s="84" t="s">
        <v>3721</v>
      </c>
      <c r="E151" s="252">
        <f t="shared" si="2"/>
        <v>87</v>
      </c>
    </row>
    <row r="152" spans="2:5" ht="21">
      <c r="B152" s="74">
        <v>148</v>
      </c>
      <c r="C152" s="83" t="s">
        <v>3722</v>
      </c>
      <c r="D152" s="84" t="s">
        <v>3723</v>
      </c>
      <c r="E152" s="252">
        <f t="shared" si="2"/>
        <v>107</v>
      </c>
    </row>
    <row r="153" spans="2:5" ht="12.75">
      <c r="B153" s="74">
        <v>149</v>
      </c>
      <c r="C153" s="83" t="s">
        <v>3724</v>
      </c>
      <c r="D153" s="84" t="s">
        <v>3725</v>
      </c>
      <c r="E153" s="252">
        <f t="shared" si="2"/>
        <v>8</v>
      </c>
    </row>
    <row r="154" spans="2:5" ht="12.75">
      <c r="B154" s="74">
        <v>150</v>
      </c>
      <c r="C154" s="85" t="s">
        <v>3726</v>
      </c>
      <c r="D154" s="86" t="s">
        <v>3727</v>
      </c>
      <c r="E154" s="252">
        <f t="shared" si="2"/>
        <v>31</v>
      </c>
    </row>
    <row r="155" spans="2:5" ht="31.5">
      <c r="B155" s="74">
        <v>151</v>
      </c>
      <c r="C155" s="81"/>
      <c r="D155" s="82" t="s">
        <v>3409</v>
      </c>
      <c r="E155" s="252">
        <f t="shared" si="2"/>
        <v>0</v>
      </c>
    </row>
    <row r="156" spans="2:5" ht="12.75">
      <c r="B156" s="74">
        <v>152</v>
      </c>
      <c r="C156" s="79" t="s">
        <v>3729</v>
      </c>
      <c r="D156" s="80" t="s">
        <v>3730</v>
      </c>
      <c r="E156" s="252">
        <f t="shared" si="2"/>
        <v>34</v>
      </c>
    </row>
    <row r="157" spans="2:5" ht="12.75">
      <c r="B157" s="74">
        <v>153</v>
      </c>
      <c r="C157" s="83" t="s">
        <v>3732</v>
      </c>
      <c r="D157" s="84" t="s">
        <v>3733</v>
      </c>
      <c r="E157" s="252">
        <f t="shared" si="2"/>
        <v>74</v>
      </c>
    </row>
    <row r="158" spans="2:5" ht="12.75">
      <c r="B158" s="74">
        <v>154</v>
      </c>
      <c r="C158" s="83" t="s">
        <v>3734</v>
      </c>
      <c r="D158" s="84" t="s">
        <v>3735</v>
      </c>
      <c r="E158" s="252">
        <f t="shared" si="2"/>
        <v>49</v>
      </c>
    </row>
    <row r="159" spans="2:5" ht="12.75">
      <c r="B159" s="74">
        <v>155</v>
      </c>
      <c r="C159" s="83" t="s">
        <v>3736</v>
      </c>
      <c r="D159" s="84" t="s">
        <v>3737</v>
      </c>
      <c r="E159" s="252">
        <f t="shared" si="2"/>
        <v>22</v>
      </c>
    </row>
    <row r="160" spans="2:5" ht="12.75">
      <c r="B160" s="74">
        <v>156</v>
      </c>
      <c r="C160" s="85" t="s">
        <v>3738</v>
      </c>
      <c r="D160" s="86" t="s">
        <v>3739</v>
      </c>
      <c r="E160" s="252">
        <f t="shared" si="2"/>
        <v>25</v>
      </c>
    </row>
    <row r="161" spans="2:5" ht="12.75">
      <c r="B161" s="74">
        <v>157</v>
      </c>
      <c r="C161" s="81"/>
      <c r="D161" s="82" t="s">
        <v>3411</v>
      </c>
      <c r="E161" s="252">
        <f t="shared" si="2"/>
        <v>0</v>
      </c>
    </row>
    <row r="162" spans="2:5" ht="12.75">
      <c r="B162" s="74">
        <v>158</v>
      </c>
      <c r="C162" s="79" t="s">
        <v>3741</v>
      </c>
      <c r="D162" s="80" t="s">
        <v>3753</v>
      </c>
      <c r="E162" s="252">
        <f t="shared" si="2"/>
        <v>19</v>
      </c>
    </row>
    <row r="163" spans="2:5" ht="12.75">
      <c r="B163" s="74">
        <v>159</v>
      </c>
      <c r="C163" s="83" t="s">
        <v>3754</v>
      </c>
      <c r="D163" s="84" t="s">
        <v>3755</v>
      </c>
      <c r="E163" s="252">
        <f t="shared" si="2"/>
        <v>55</v>
      </c>
    </row>
    <row r="164" spans="2:5" ht="12.75">
      <c r="B164" s="74">
        <v>160</v>
      </c>
      <c r="C164" s="83" t="s">
        <v>3756</v>
      </c>
      <c r="D164" s="84" t="s">
        <v>3757</v>
      </c>
      <c r="E164" s="252">
        <f t="shared" si="2"/>
        <v>71</v>
      </c>
    </row>
    <row r="165" spans="2:5" ht="12.75">
      <c r="B165" s="74">
        <v>161</v>
      </c>
      <c r="C165" s="85" t="s">
        <v>3758</v>
      </c>
      <c r="D165" s="86" t="s">
        <v>3759</v>
      </c>
      <c r="E165" s="252">
        <f t="shared" si="2"/>
        <v>32</v>
      </c>
    </row>
    <row r="166" spans="2:5" ht="12.75">
      <c r="B166" s="74">
        <v>162</v>
      </c>
      <c r="C166" s="81"/>
      <c r="D166" s="82" t="s">
        <v>3414</v>
      </c>
      <c r="E166" s="252">
        <f t="shared" si="2"/>
        <v>0</v>
      </c>
    </row>
    <row r="167" spans="2:5" ht="12.75">
      <c r="B167" s="74">
        <v>163</v>
      </c>
      <c r="C167" s="79" t="s">
        <v>3761</v>
      </c>
      <c r="D167" s="80" t="s">
        <v>3762</v>
      </c>
      <c r="E167" s="252">
        <f t="shared" si="2"/>
        <v>19</v>
      </c>
    </row>
    <row r="168" spans="2:5" ht="12.75">
      <c r="B168" s="74">
        <v>164</v>
      </c>
      <c r="C168" s="83" t="s">
        <v>3763</v>
      </c>
      <c r="D168" s="84" t="s">
        <v>3764</v>
      </c>
      <c r="E168" s="252">
        <f t="shared" si="2"/>
        <v>83</v>
      </c>
    </row>
    <row r="169" spans="2:5" ht="12.75">
      <c r="B169" s="74">
        <v>165</v>
      </c>
      <c r="C169" s="83" t="s">
        <v>3765</v>
      </c>
      <c r="D169" s="84" t="s">
        <v>3766</v>
      </c>
      <c r="E169" s="252">
        <f t="shared" si="2"/>
        <v>23</v>
      </c>
    </row>
    <row r="170" spans="2:5" ht="12.75">
      <c r="B170" s="74">
        <v>166</v>
      </c>
      <c r="C170" s="85" t="s">
        <v>3768</v>
      </c>
      <c r="D170" s="86" t="s">
        <v>3769</v>
      </c>
      <c r="E170" s="252">
        <f t="shared" si="2"/>
        <v>32</v>
      </c>
    </row>
    <row r="171" spans="2:5" ht="21">
      <c r="B171" s="74">
        <v>167</v>
      </c>
      <c r="C171" s="81"/>
      <c r="D171" s="82" t="s">
        <v>3417</v>
      </c>
      <c r="E171" s="252">
        <f t="shared" si="2"/>
        <v>0</v>
      </c>
    </row>
    <row r="172" spans="2:5" ht="12.75">
      <c r="B172" s="74">
        <v>168</v>
      </c>
      <c r="C172" s="79" t="s">
        <v>3771</v>
      </c>
      <c r="D172" s="80" t="s">
        <v>3772</v>
      </c>
      <c r="E172" s="252">
        <f t="shared" si="2"/>
        <v>9</v>
      </c>
    </row>
    <row r="173" spans="2:5" ht="12.75">
      <c r="B173" s="74">
        <v>169</v>
      </c>
      <c r="C173" s="83" t="s">
        <v>3773</v>
      </c>
      <c r="D173" s="84" t="s">
        <v>3774</v>
      </c>
      <c r="E173" s="252">
        <f t="shared" si="2"/>
        <v>32</v>
      </c>
    </row>
    <row r="174" spans="2:5" ht="12.75">
      <c r="B174" s="74">
        <v>170</v>
      </c>
      <c r="C174" s="83" t="s">
        <v>3775</v>
      </c>
      <c r="D174" s="84" t="s">
        <v>3776</v>
      </c>
      <c r="E174" s="252">
        <f t="shared" si="2"/>
        <v>61</v>
      </c>
    </row>
    <row r="175" spans="2:5" ht="12.75">
      <c r="B175" s="74">
        <v>171</v>
      </c>
      <c r="C175" s="83" t="s">
        <v>3777</v>
      </c>
      <c r="D175" s="84" t="s">
        <v>3778</v>
      </c>
      <c r="E175" s="252">
        <f t="shared" si="2"/>
        <v>33</v>
      </c>
    </row>
    <row r="176" spans="2:5" ht="12.75">
      <c r="B176" s="74">
        <v>172</v>
      </c>
      <c r="C176" s="83" t="s">
        <v>3779</v>
      </c>
      <c r="D176" s="84" t="s">
        <v>3780</v>
      </c>
      <c r="E176" s="252">
        <f t="shared" si="2"/>
        <v>37</v>
      </c>
    </row>
    <row r="177" spans="2:5" ht="12.75">
      <c r="B177" s="74">
        <v>173</v>
      </c>
      <c r="C177" s="83" t="s">
        <v>3781</v>
      </c>
      <c r="D177" s="84" t="s">
        <v>3782</v>
      </c>
      <c r="E177" s="252">
        <f t="shared" si="2"/>
        <v>45</v>
      </c>
    </row>
    <row r="178" spans="2:5" ht="12.75">
      <c r="B178" s="74">
        <v>174</v>
      </c>
      <c r="C178" s="83" t="s">
        <v>3783</v>
      </c>
      <c r="D178" s="84" t="s">
        <v>3784</v>
      </c>
      <c r="E178" s="252">
        <f t="shared" si="2"/>
        <v>45</v>
      </c>
    </row>
    <row r="179" spans="2:5" ht="12.75">
      <c r="B179" s="74">
        <v>175</v>
      </c>
      <c r="C179" s="83" t="s">
        <v>3785</v>
      </c>
      <c r="D179" s="84" t="s">
        <v>3786</v>
      </c>
      <c r="E179" s="252">
        <f t="shared" si="2"/>
        <v>60</v>
      </c>
    </row>
    <row r="180" spans="2:5" ht="12.75">
      <c r="B180" s="74">
        <v>176</v>
      </c>
      <c r="C180" s="85" t="s">
        <v>3787</v>
      </c>
      <c r="D180" s="86" t="s">
        <v>3788</v>
      </c>
      <c r="E180" s="252">
        <f t="shared" si="2"/>
        <v>24</v>
      </c>
    </row>
    <row r="181" spans="2:5" ht="12.75">
      <c r="B181" s="74">
        <v>177</v>
      </c>
      <c r="C181" s="81" t="s">
        <v>3789</v>
      </c>
      <c r="D181" s="82" t="s">
        <v>3420</v>
      </c>
      <c r="E181" s="252">
        <f t="shared" si="2"/>
        <v>35</v>
      </c>
    </row>
    <row r="182" spans="2:5" ht="12.75">
      <c r="B182" s="74">
        <v>178</v>
      </c>
      <c r="C182" s="79" t="s">
        <v>3790</v>
      </c>
      <c r="D182" s="80" t="s">
        <v>3791</v>
      </c>
      <c r="E182" s="252">
        <f t="shared" si="2"/>
        <v>47</v>
      </c>
    </row>
    <row r="183" spans="2:5" ht="12.75">
      <c r="B183" s="74">
        <v>179</v>
      </c>
      <c r="C183" s="85" t="s">
        <v>3792</v>
      </c>
      <c r="D183" s="86" t="s">
        <v>3793</v>
      </c>
      <c r="E183" s="252">
        <f t="shared" si="2"/>
        <v>51</v>
      </c>
    </row>
    <row r="184" spans="2:5" ht="21">
      <c r="B184" s="74">
        <v>180</v>
      </c>
      <c r="C184" s="81"/>
      <c r="D184" s="82" t="s">
        <v>3422</v>
      </c>
      <c r="E184" s="252">
        <f t="shared" si="2"/>
        <v>0</v>
      </c>
    </row>
    <row r="185" spans="2:5" ht="12.75">
      <c r="B185" s="74">
        <v>181</v>
      </c>
      <c r="C185" s="79" t="s">
        <v>3795</v>
      </c>
      <c r="D185" s="80" t="s">
        <v>3796</v>
      </c>
      <c r="E185" s="252">
        <f t="shared" si="2"/>
        <v>12</v>
      </c>
    </row>
    <row r="186" spans="2:5" ht="12.75">
      <c r="B186" s="74">
        <v>182</v>
      </c>
      <c r="C186" s="83" t="s">
        <v>3797</v>
      </c>
      <c r="D186" s="84" t="s">
        <v>3798</v>
      </c>
      <c r="E186" s="252">
        <f t="shared" si="2"/>
        <v>16</v>
      </c>
    </row>
    <row r="187" spans="2:5" ht="12.75">
      <c r="B187" s="74">
        <v>183</v>
      </c>
      <c r="C187" s="83" t="s">
        <v>3799</v>
      </c>
      <c r="D187" s="84" t="s">
        <v>3800</v>
      </c>
      <c r="E187" s="252">
        <f t="shared" si="2"/>
        <v>40</v>
      </c>
    </row>
    <row r="188" spans="2:5" ht="12.75">
      <c r="B188" s="74">
        <v>184</v>
      </c>
      <c r="C188" s="83" t="s">
        <v>3801</v>
      </c>
      <c r="D188" s="84" t="s">
        <v>3802</v>
      </c>
      <c r="E188" s="252">
        <f t="shared" si="2"/>
        <v>16</v>
      </c>
    </row>
    <row r="189" spans="2:5" ht="12.75">
      <c r="B189" s="74">
        <v>185</v>
      </c>
      <c r="C189" s="85" t="s">
        <v>3804</v>
      </c>
      <c r="D189" s="86" t="s">
        <v>3805</v>
      </c>
      <c r="E189" s="252">
        <f t="shared" si="2"/>
        <v>24</v>
      </c>
    </row>
    <row r="190" spans="2:5" ht="12.75">
      <c r="B190" s="74">
        <v>186</v>
      </c>
      <c r="C190" s="72"/>
      <c r="D190" s="73" t="s">
        <v>3425</v>
      </c>
      <c r="E190" s="252">
        <f t="shared" si="2"/>
        <v>0</v>
      </c>
    </row>
    <row r="191" spans="2:5" ht="12.75">
      <c r="B191" s="74">
        <v>187</v>
      </c>
      <c r="C191" s="87" t="s">
        <v>3807</v>
      </c>
      <c r="D191" s="88" t="s">
        <v>3808</v>
      </c>
      <c r="E191" s="252">
        <f t="shared" si="2"/>
        <v>10</v>
      </c>
    </row>
    <row r="192" spans="2:5" ht="12.75">
      <c r="B192" s="74">
        <v>188</v>
      </c>
      <c r="C192" s="72"/>
      <c r="D192" s="73" t="s">
        <v>3428</v>
      </c>
      <c r="E192" s="252">
        <f t="shared" si="2"/>
        <v>0</v>
      </c>
    </row>
    <row r="193" spans="2:5" ht="12.75">
      <c r="B193" s="74">
        <v>189</v>
      </c>
      <c r="C193" s="79" t="s">
        <v>3810</v>
      </c>
      <c r="D193" s="80" t="s">
        <v>3811</v>
      </c>
      <c r="E193" s="252">
        <f t="shared" si="2"/>
        <v>35</v>
      </c>
    </row>
    <row r="194" spans="2:5" ht="12.75">
      <c r="B194" s="74">
        <v>190</v>
      </c>
      <c r="C194" s="83" t="s">
        <v>3812</v>
      </c>
      <c r="D194" s="84" t="s">
        <v>3813</v>
      </c>
      <c r="E194" s="252">
        <f t="shared" si="2"/>
        <v>72</v>
      </c>
    </row>
    <row r="195" spans="2:5" ht="12.75">
      <c r="B195" s="74">
        <v>191</v>
      </c>
      <c r="C195" s="83" t="s">
        <v>3814</v>
      </c>
      <c r="D195" s="84" t="s">
        <v>3815</v>
      </c>
      <c r="E195" s="252">
        <f t="shared" si="2"/>
        <v>33</v>
      </c>
    </row>
    <row r="196" spans="2:5" ht="12.75">
      <c r="B196" s="74">
        <v>192</v>
      </c>
      <c r="C196" s="83" t="s">
        <v>3816</v>
      </c>
      <c r="D196" s="84" t="s">
        <v>3817</v>
      </c>
      <c r="E196" s="252">
        <f t="shared" si="2"/>
        <v>37</v>
      </c>
    </row>
    <row r="197" spans="2:5" ht="12.75">
      <c r="B197" s="74">
        <v>193</v>
      </c>
      <c r="C197" s="85" t="s">
        <v>3818</v>
      </c>
      <c r="D197" s="86" t="s">
        <v>3819</v>
      </c>
      <c r="E197" s="252">
        <f aca="true" t="shared" si="3" ref="E197:E260">IF(C197="",0,LEN(D197))</f>
        <v>85</v>
      </c>
    </row>
    <row r="198" spans="2:5" ht="12.75">
      <c r="B198" s="74">
        <v>194</v>
      </c>
      <c r="C198" s="81"/>
      <c r="D198" s="82" t="s">
        <v>3431</v>
      </c>
      <c r="E198" s="252">
        <f t="shared" si="3"/>
        <v>0</v>
      </c>
    </row>
    <row r="199" spans="2:5" ht="21">
      <c r="B199" s="74">
        <v>195</v>
      </c>
      <c r="C199" s="79" t="s">
        <v>3821</v>
      </c>
      <c r="D199" s="80" t="s">
        <v>3823</v>
      </c>
      <c r="E199" s="252">
        <f t="shared" si="3"/>
        <v>98</v>
      </c>
    </row>
    <row r="200" spans="2:5" ht="21">
      <c r="B200" s="74">
        <v>196</v>
      </c>
      <c r="C200" s="83" t="s">
        <v>3824</v>
      </c>
      <c r="D200" s="84" t="s">
        <v>3825</v>
      </c>
      <c r="E200" s="252">
        <f t="shared" si="3"/>
        <v>132</v>
      </c>
    </row>
    <row r="201" spans="1:5" ht="21">
      <c r="A201" s="75"/>
      <c r="B201" s="74">
        <v>197</v>
      </c>
      <c r="C201" s="83" t="s">
        <v>3826</v>
      </c>
      <c r="D201" s="84" t="s">
        <v>3827</v>
      </c>
      <c r="E201" s="252">
        <f t="shared" si="3"/>
        <v>178</v>
      </c>
    </row>
    <row r="202" spans="2:5" ht="12.75">
      <c r="B202" s="74">
        <v>198</v>
      </c>
      <c r="C202" s="83" t="s">
        <v>3828</v>
      </c>
      <c r="D202" s="84" t="s">
        <v>3829</v>
      </c>
      <c r="E202" s="252">
        <f t="shared" si="3"/>
        <v>86</v>
      </c>
    </row>
    <row r="203" spans="2:5" ht="21">
      <c r="B203" s="74">
        <v>199</v>
      </c>
      <c r="C203" s="83" t="s">
        <v>3830</v>
      </c>
      <c r="D203" s="84" t="s">
        <v>3847</v>
      </c>
      <c r="E203" s="252">
        <f t="shared" si="3"/>
        <v>111</v>
      </c>
    </row>
    <row r="204" spans="2:5" ht="12.75">
      <c r="B204" s="74">
        <v>200</v>
      </c>
      <c r="C204" s="83" t="s">
        <v>3848</v>
      </c>
      <c r="D204" s="84" t="s">
        <v>3849</v>
      </c>
      <c r="E204" s="252">
        <f t="shared" si="3"/>
        <v>67</v>
      </c>
    </row>
    <row r="205" spans="2:5" ht="12.75">
      <c r="B205" s="74">
        <v>201</v>
      </c>
      <c r="C205" s="83" t="s">
        <v>3850</v>
      </c>
      <c r="D205" s="84" t="s">
        <v>3851</v>
      </c>
      <c r="E205" s="252">
        <f t="shared" si="3"/>
        <v>45</v>
      </c>
    </row>
    <row r="206" spans="2:5" ht="12.75">
      <c r="B206" s="74">
        <v>202</v>
      </c>
      <c r="C206" s="85" t="s">
        <v>3852</v>
      </c>
      <c r="D206" s="86" t="s">
        <v>3853</v>
      </c>
      <c r="E206" s="252">
        <f t="shared" si="3"/>
        <v>24</v>
      </c>
    </row>
    <row r="207" spans="2:5" ht="12.75">
      <c r="B207" s="74">
        <v>203</v>
      </c>
      <c r="C207" s="81"/>
      <c r="D207" s="82" t="s">
        <v>3434</v>
      </c>
      <c r="E207" s="252">
        <f t="shared" si="3"/>
        <v>0</v>
      </c>
    </row>
    <row r="208" spans="2:5" ht="12.75">
      <c r="B208" s="74">
        <v>204</v>
      </c>
      <c r="C208" s="79" t="s">
        <v>3855</v>
      </c>
      <c r="D208" s="80" t="s">
        <v>3856</v>
      </c>
      <c r="E208" s="252">
        <f t="shared" si="3"/>
        <v>53</v>
      </c>
    </row>
    <row r="209" spans="2:5" ht="12.75">
      <c r="B209" s="74">
        <v>205</v>
      </c>
      <c r="C209" s="83" t="s">
        <v>3857</v>
      </c>
      <c r="D209" s="84" t="s">
        <v>3858</v>
      </c>
      <c r="E209" s="252">
        <f t="shared" si="3"/>
        <v>40</v>
      </c>
    </row>
    <row r="210" spans="2:5" ht="12.75">
      <c r="B210" s="74">
        <v>206</v>
      </c>
      <c r="C210" s="83" t="s">
        <v>3859</v>
      </c>
      <c r="D210" s="84" t="s">
        <v>3860</v>
      </c>
      <c r="E210" s="252">
        <f t="shared" si="3"/>
        <v>40</v>
      </c>
    </row>
    <row r="211" spans="2:5" ht="12.75">
      <c r="B211" s="74">
        <v>207</v>
      </c>
      <c r="C211" s="83" t="s">
        <v>3861</v>
      </c>
      <c r="D211" s="84" t="s">
        <v>3862</v>
      </c>
      <c r="E211" s="252">
        <f t="shared" si="3"/>
        <v>41</v>
      </c>
    </row>
    <row r="212" spans="2:5" ht="12.75">
      <c r="B212" s="74">
        <v>208</v>
      </c>
      <c r="C212" s="83" t="s">
        <v>3863</v>
      </c>
      <c r="D212" s="84" t="s">
        <v>3864</v>
      </c>
      <c r="E212" s="252">
        <f t="shared" si="3"/>
        <v>57</v>
      </c>
    </row>
    <row r="213" spans="2:5" ht="12.75">
      <c r="B213" s="74">
        <v>209</v>
      </c>
      <c r="C213" s="83" t="s">
        <v>3865</v>
      </c>
      <c r="D213" s="84" t="s">
        <v>3872</v>
      </c>
      <c r="E213" s="252">
        <f t="shared" si="3"/>
        <v>39</v>
      </c>
    </row>
    <row r="214" spans="2:5" ht="12.75">
      <c r="B214" s="74">
        <v>210</v>
      </c>
      <c r="C214" s="83" t="s">
        <v>3873</v>
      </c>
      <c r="D214" s="84" t="s">
        <v>3874</v>
      </c>
      <c r="E214" s="252">
        <f t="shared" si="3"/>
        <v>49</v>
      </c>
    </row>
    <row r="215" spans="2:5" ht="12.75">
      <c r="B215" s="74">
        <v>211</v>
      </c>
      <c r="C215" s="83" t="s">
        <v>3875</v>
      </c>
      <c r="D215" s="84" t="s">
        <v>3876</v>
      </c>
      <c r="E215" s="252">
        <f t="shared" si="3"/>
        <v>51</v>
      </c>
    </row>
    <row r="216" spans="2:5" ht="12.75">
      <c r="B216" s="74">
        <v>212</v>
      </c>
      <c r="C216" s="85" t="s">
        <v>3877</v>
      </c>
      <c r="D216" s="86" t="s">
        <v>3878</v>
      </c>
      <c r="E216" s="252">
        <f t="shared" si="3"/>
        <v>49</v>
      </c>
    </row>
    <row r="217" spans="2:5" ht="12.75">
      <c r="B217" s="74">
        <v>213</v>
      </c>
      <c r="C217" s="81"/>
      <c r="D217" s="82" t="s">
        <v>3437</v>
      </c>
      <c r="E217" s="252">
        <f t="shared" si="3"/>
        <v>0</v>
      </c>
    </row>
    <row r="218" spans="2:5" ht="12.75">
      <c r="B218" s="74">
        <v>214</v>
      </c>
      <c r="C218" s="79" t="s">
        <v>3880</v>
      </c>
      <c r="D218" s="80" t="s">
        <v>3881</v>
      </c>
      <c r="E218" s="252">
        <f t="shared" si="3"/>
        <v>22</v>
      </c>
    </row>
    <row r="219" spans="2:5" ht="12.75">
      <c r="B219" s="74">
        <v>215</v>
      </c>
      <c r="C219" s="83" t="s">
        <v>3882</v>
      </c>
      <c r="D219" s="84" t="s">
        <v>3883</v>
      </c>
      <c r="E219" s="252">
        <f t="shared" si="3"/>
        <v>43</v>
      </c>
    </row>
    <row r="220" spans="2:5" ht="12.75">
      <c r="B220" s="74">
        <v>216</v>
      </c>
      <c r="C220" s="83" t="s">
        <v>3884</v>
      </c>
      <c r="D220" s="84" t="s">
        <v>3885</v>
      </c>
      <c r="E220" s="252">
        <f t="shared" si="3"/>
        <v>57</v>
      </c>
    </row>
    <row r="221" spans="2:5" ht="12.75">
      <c r="B221" s="74">
        <v>217</v>
      </c>
      <c r="C221" s="83" t="s">
        <v>3886</v>
      </c>
      <c r="D221" s="84" t="s">
        <v>3887</v>
      </c>
      <c r="E221" s="252">
        <f t="shared" si="3"/>
        <v>31</v>
      </c>
    </row>
    <row r="222" spans="2:5" ht="12.75">
      <c r="B222" s="74">
        <v>218</v>
      </c>
      <c r="C222" s="85" t="s">
        <v>3888</v>
      </c>
      <c r="D222" s="86" t="s">
        <v>3889</v>
      </c>
      <c r="E222" s="252">
        <f t="shared" si="3"/>
        <v>40</v>
      </c>
    </row>
    <row r="223" spans="2:5" ht="12.75">
      <c r="B223" s="74">
        <v>219</v>
      </c>
      <c r="C223" s="81"/>
      <c r="D223" s="82" t="s">
        <v>3439</v>
      </c>
      <c r="E223" s="252">
        <f t="shared" si="3"/>
        <v>0</v>
      </c>
    </row>
    <row r="224" spans="2:5" ht="12.75">
      <c r="B224" s="74">
        <v>220</v>
      </c>
      <c r="C224" s="79" t="s">
        <v>3891</v>
      </c>
      <c r="D224" s="80" t="s">
        <v>3892</v>
      </c>
      <c r="E224" s="252">
        <f t="shared" si="3"/>
        <v>32</v>
      </c>
    </row>
    <row r="225" spans="2:5" ht="12.75">
      <c r="B225" s="74">
        <v>221</v>
      </c>
      <c r="C225" s="85" t="s">
        <v>3893</v>
      </c>
      <c r="D225" s="86" t="s">
        <v>3894</v>
      </c>
      <c r="E225" s="252">
        <f t="shared" si="3"/>
        <v>35</v>
      </c>
    </row>
    <row r="226" spans="2:5" ht="12.75">
      <c r="B226" s="74">
        <v>222</v>
      </c>
      <c r="C226" s="81"/>
      <c r="D226" s="82" t="s">
        <v>3442</v>
      </c>
      <c r="E226" s="252">
        <f t="shared" si="3"/>
        <v>0</v>
      </c>
    </row>
    <row r="227" spans="2:5" ht="12.75">
      <c r="B227" s="74">
        <v>223</v>
      </c>
      <c r="C227" s="79" t="s">
        <v>3896</v>
      </c>
      <c r="D227" s="80" t="s">
        <v>3897</v>
      </c>
      <c r="E227" s="252">
        <f t="shared" si="3"/>
        <v>50</v>
      </c>
    </row>
    <row r="228" spans="2:5" ht="12.75">
      <c r="B228" s="74">
        <v>224</v>
      </c>
      <c r="C228" s="83" t="s">
        <v>3898</v>
      </c>
      <c r="D228" s="84" t="s">
        <v>3899</v>
      </c>
      <c r="E228" s="252">
        <f t="shared" si="3"/>
        <v>41</v>
      </c>
    </row>
    <row r="229" spans="2:5" ht="12.75">
      <c r="B229" s="74">
        <v>225</v>
      </c>
      <c r="C229" s="83" t="s">
        <v>3900</v>
      </c>
      <c r="D229" s="84" t="s">
        <v>3901</v>
      </c>
      <c r="E229" s="252">
        <f t="shared" si="3"/>
        <v>29</v>
      </c>
    </row>
    <row r="230" spans="2:5" ht="12.75">
      <c r="B230" s="74">
        <v>226</v>
      </c>
      <c r="C230" s="83" t="s">
        <v>3902</v>
      </c>
      <c r="D230" s="84" t="s">
        <v>3903</v>
      </c>
      <c r="E230" s="252">
        <f t="shared" si="3"/>
        <v>33</v>
      </c>
    </row>
    <row r="231" spans="2:5" ht="12.75">
      <c r="B231" s="74">
        <v>227</v>
      </c>
      <c r="C231" s="85" t="s">
        <v>3904</v>
      </c>
      <c r="D231" s="86" t="s">
        <v>3905</v>
      </c>
      <c r="E231" s="252">
        <f t="shared" si="3"/>
        <v>63</v>
      </c>
    </row>
    <row r="232" spans="2:5" ht="12.75">
      <c r="B232" s="74">
        <v>228</v>
      </c>
      <c r="C232" s="81"/>
      <c r="D232" s="82" t="s">
        <v>3458</v>
      </c>
      <c r="E232" s="252">
        <f t="shared" si="3"/>
        <v>0</v>
      </c>
    </row>
    <row r="233" spans="2:5" ht="12.75">
      <c r="B233" s="74">
        <v>229</v>
      </c>
      <c r="C233" s="79" t="s">
        <v>3907</v>
      </c>
      <c r="D233" s="80" t="s">
        <v>3908</v>
      </c>
      <c r="E233" s="252">
        <f t="shared" si="3"/>
        <v>38</v>
      </c>
    </row>
    <row r="234" spans="2:5" ht="12.75">
      <c r="B234" s="74">
        <v>230</v>
      </c>
      <c r="C234" s="83" t="s">
        <v>3909</v>
      </c>
      <c r="D234" s="84" t="s">
        <v>3910</v>
      </c>
      <c r="E234" s="252">
        <f t="shared" si="3"/>
        <v>42</v>
      </c>
    </row>
    <row r="235" spans="2:5" ht="12.75">
      <c r="B235" s="74">
        <v>231</v>
      </c>
      <c r="C235" s="83" t="s">
        <v>3911</v>
      </c>
      <c r="D235" s="84" t="s">
        <v>3916</v>
      </c>
      <c r="E235" s="252">
        <f t="shared" si="3"/>
        <v>30</v>
      </c>
    </row>
    <row r="236" spans="2:5" ht="12.75">
      <c r="B236" s="74">
        <v>232</v>
      </c>
      <c r="C236" s="85" t="s">
        <v>3917</v>
      </c>
      <c r="D236" s="86" t="s">
        <v>3918</v>
      </c>
      <c r="E236" s="252">
        <f t="shared" si="3"/>
        <v>38</v>
      </c>
    </row>
    <row r="237" spans="2:5" ht="25.5" customHeight="1">
      <c r="B237" s="74">
        <v>233</v>
      </c>
      <c r="C237" s="81"/>
      <c r="D237" s="82" t="s">
        <v>3461</v>
      </c>
      <c r="E237" s="252">
        <f t="shared" si="3"/>
        <v>0</v>
      </c>
    </row>
    <row r="238" spans="2:5" ht="12.75">
      <c r="B238" s="74">
        <v>234</v>
      </c>
      <c r="C238" s="79" t="s">
        <v>3920</v>
      </c>
      <c r="D238" s="80" t="s">
        <v>3921</v>
      </c>
      <c r="E238" s="252">
        <f t="shared" si="3"/>
        <v>55</v>
      </c>
    </row>
    <row r="239" spans="2:5" ht="12.75">
      <c r="B239" s="74">
        <v>235</v>
      </c>
      <c r="C239" s="83" t="s">
        <v>3922</v>
      </c>
      <c r="D239" s="84" t="s">
        <v>3923</v>
      </c>
      <c r="E239" s="252">
        <f t="shared" si="3"/>
        <v>59</v>
      </c>
    </row>
    <row r="240" spans="2:5" ht="12.75">
      <c r="B240" s="74">
        <v>236</v>
      </c>
      <c r="C240" s="83" t="s">
        <v>3924</v>
      </c>
      <c r="D240" s="84" t="s">
        <v>3925</v>
      </c>
      <c r="E240" s="252">
        <f t="shared" si="3"/>
        <v>63</v>
      </c>
    </row>
    <row r="241" spans="2:5" ht="12.75">
      <c r="B241" s="74">
        <v>237</v>
      </c>
      <c r="C241" s="83" t="s">
        <v>3926</v>
      </c>
      <c r="D241" s="84" t="s">
        <v>3927</v>
      </c>
      <c r="E241" s="252">
        <f t="shared" si="3"/>
        <v>56</v>
      </c>
    </row>
    <row r="242" spans="2:5" ht="12.75">
      <c r="B242" s="74">
        <v>238</v>
      </c>
      <c r="C242" s="83" t="s">
        <v>3928</v>
      </c>
      <c r="D242" s="84" t="s">
        <v>3929</v>
      </c>
      <c r="E242" s="252">
        <f t="shared" si="3"/>
        <v>74</v>
      </c>
    </row>
    <row r="243" spans="2:5" ht="12.75">
      <c r="B243" s="74">
        <v>239</v>
      </c>
      <c r="C243" s="85" t="s">
        <v>3930</v>
      </c>
      <c r="D243" s="86" t="s">
        <v>3931</v>
      </c>
      <c r="E243" s="252">
        <f t="shared" si="3"/>
        <v>23</v>
      </c>
    </row>
    <row r="244" spans="2:5" ht="12.75">
      <c r="B244" s="74">
        <v>240</v>
      </c>
      <c r="C244" s="81"/>
      <c r="D244" s="82" t="s">
        <v>3464</v>
      </c>
      <c r="E244" s="252">
        <f t="shared" si="3"/>
        <v>0</v>
      </c>
    </row>
    <row r="245" spans="2:5" ht="12.75">
      <c r="B245" s="74">
        <v>241</v>
      </c>
      <c r="C245" s="79" t="s">
        <v>3933</v>
      </c>
      <c r="D245" s="80" t="s">
        <v>3934</v>
      </c>
      <c r="E245" s="252">
        <f t="shared" si="3"/>
        <v>41</v>
      </c>
    </row>
    <row r="246" spans="2:5" ht="12.75">
      <c r="B246" s="74">
        <v>242</v>
      </c>
      <c r="C246" s="85" t="s">
        <v>3935</v>
      </c>
      <c r="D246" s="86" t="s">
        <v>1136</v>
      </c>
      <c r="E246" s="252">
        <f t="shared" si="3"/>
        <v>31</v>
      </c>
    </row>
    <row r="247" spans="2:5" ht="12.75">
      <c r="B247" s="74">
        <v>243</v>
      </c>
      <c r="C247" s="81"/>
      <c r="D247" s="82" t="s">
        <v>3467</v>
      </c>
      <c r="E247" s="252">
        <f t="shared" si="3"/>
        <v>0</v>
      </c>
    </row>
    <row r="248" spans="2:5" ht="12.75">
      <c r="B248" s="74">
        <v>244</v>
      </c>
      <c r="C248" s="79" t="s">
        <v>3937</v>
      </c>
      <c r="D248" s="80" t="s">
        <v>3938</v>
      </c>
      <c r="E248" s="252">
        <f t="shared" si="3"/>
        <v>40</v>
      </c>
    </row>
    <row r="249" spans="2:5" ht="12.75">
      <c r="B249" s="74">
        <v>245</v>
      </c>
      <c r="C249" s="83" t="s">
        <v>3939</v>
      </c>
      <c r="D249" s="84" t="s">
        <v>3940</v>
      </c>
      <c r="E249" s="252">
        <f t="shared" si="3"/>
        <v>41</v>
      </c>
    </row>
    <row r="250" spans="2:5" ht="12.75">
      <c r="B250" s="74">
        <v>246</v>
      </c>
      <c r="C250" s="83" t="s">
        <v>3941</v>
      </c>
      <c r="D250" s="84" t="s">
        <v>3942</v>
      </c>
      <c r="E250" s="252">
        <f t="shared" si="3"/>
        <v>48</v>
      </c>
    </row>
    <row r="251" spans="2:5" ht="12.75">
      <c r="B251" s="74">
        <v>247</v>
      </c>
      <c r="C251" s="83" t="s">
        <v>3943</v>
      </c>
      <c r="D251" s="84" t="s">
        <v>3944</v>
      </c>
      <c r="E251" s="252">
        <f t="shared" si="3"/>
        <v>67</v>
      </c>
    </row>
    <row r="252" spans="2:5" ht="12.75">
      <c r="B252" s="74">
        <v>248</v>
      </c>
      <c r="C252" s="85" t="s">
        <v>3945</v>
      </c>
      <c r="D252" s="86" t="s">
        <v>3946</v>
      </c>
      <c r="E252" s="252">
        <f t="shared" si="3"/>
        <v>33</v>
      </c>
    </row>
    <row r="253" spans="2:5" ht="12.75">
      <c r="B253" s="74">
        <v>249</v>
      </c>
      <c r="C253" s="81"/>
      <c r="D253" s="82" t="s">
        <v>3470</v>
      </c>
      <c r="E253" s="252">
        <f t="shared" si="3"/>
        <v>0</v>
      </c>
    </row>
    <row r="254" spans="2:5" ht="21">
      <c r="B254" s="74">
        <v>250</v>
      </c>
      <c r="C254" s="79" t="s">
        <v>3948</v>
      </c>
      <c r="D254" s="80" t="s">
        <v>1137</v>
      </c>
      <c r="E254" s="252">
        <f t="shared" si="3"/>
        <v>120</v>
      </c>
    </row>
    <row r="255" spans="2:5" ht="12.75">
      <c r="B255" s="74">
        <v>251</v>
      </c>
      <c r="C255" s="83" t="s">
        <v>3949</v>
      </c>
      <c r="D255" s="84" t="s">
        <v>1138</v>
      </c>
      <c r="E255" s="252">
        <f t="shared" si="3"/>
        <v>37</v>
      </c>
    </row>
    <row r="256" spans="2:5" ht="12.75">
      <c r="B256" s="74">
        <v>252</v>
      </c>
      <c r="C256" s="83" t="s">
        <v>3950</v>
      </c>
      <c r="D256" s="84" t="s">
        <v>3951</v>
      </c>
      <c r="E256" s="252">
        <f t="shared" si="3"/>
        <v>96</v>
      </c>
    </row>
    <row r="257" spans="2:5" ht="12.75">
      <c r="B257" s="74">
        <v>253</v>
      </c>
      <c r="C257" s="85" t="s">
        <v>3952</v>
      </c>
      <c r="D257" s="86" t="s">
        <v>3953</v>
      </c>
      <c r="E257" s="252">
        <f t="shared" si="3"/>
        <v>24</v>
      </c>
    </row>
    <row r="258" spans="2:5" ht="12.75">
      <c r="B258" s="74">
        <v>254</v>
      </c>
      <c r="C258" s="81"/>
      <c r="D258" s="82" t="s">
        <v>3473</v>
      </c>
      <c r="E258" s="252">
        <f t="shared" si="3"/>
        <v>0</v>
      </c>
    </row>
    <row r="259" spans="2:5" ht="21">
      <c r="B259" s="74">
        <v>255</v>
      </c>
      <c r="C259" s="79" t="s">
        <v>3955</v>
      </c>
      <c r="D259" s="80" t="s">
        <v>1139</v>
      </c>
      <c r="E259" s="252">
        <f t="shared" si="3"/>
        <v>102</v>
      </c>
    </row>
    <row r="260" spans="2:5" ht="12.75">
      <c r="B260" s="74">
        <v>256</v>
      </c>
      <c r="C260" s="85" t="s">
        <v>3956</v>
      </c>
      <c r="D260" s="86" t="s">
        <v>3957</v>
      </c>
      <c r="E260" s="252">
        <f t="shared" si="3"/>
        <v>53</v>
      </c>
    </row>
    <row r="261" spans="2:5" ht="12.75">
      <c r="B261" s="74">
        <v>257</v>
      </c>
      <c r="C261" s="81"/>
      <c r="D261" s="82" t="s">
        <v>3476</v>
      </c>
      <c r="E261" s="252">
        <f aca="true" t="shared" si="4" ref="E261:E324">IF(C261="",0,LEN(D261))</f>
        <v>0</v>
      </c>
    </row>
    <row r="262" spans="2:5" ht="12.75">
      <c r="B262" s="74">
        <v>258</v>
      </c>
      <c r="C262" s="79" t="s">
        <v>3959</v>
      </c>
      <c r="D262" s="80" t="s">
        <v>3960</v>
      </c>
      <c r="E262" s="252">
        <f t="shared" si="4"/>
        <v>29</v>
      </c>
    </row>
    <row r="263" spans="2:5" ht="12.75">
      <c r="B263" s="74">
        <v>259</v>
      </c>
      <c r="C263" s="83" t="s">
        <v>3961</v>
      </c>
      <c r="D263" s="84" t="s">
        <v>3962</v>
      </c>
      <c r="E263" s="252">
        <f t="shared" si="4"/>
        <v>68</v>
      </c>
    </row>
    <row r="264" spans="2:5" ht="12.75">
      <c r="B264" s="74">
        <v>260</v>
      </c>
      <c r="C264" s="85" t="s">
        <v>3963</v>
      </c>
      <c r="D264" s="86" t="s">
        <v>3964</v>
      </c>
      <c r="E264" s="252">
        <f t="shared" si="4"/>
        <v>62</v>
      </c>
    </row>
    <row r="265" spans="2:5" ht="12.75">
      <c r="B265" s="74">
        <v>261</v>
      </c>
      <c r="C265" s="81"/>
      <c r="D265" s="82" t="s">
        <v>3479</v>
      </c>
      <c r="E265" s="252">
        <f t="shared" si="4"/>
        <v>0</v>
      </c>
    </row>
    <row r="266" spans="2:5" ht="12.75">
      <c r="B266" s="74">
        <v>262</v>
      </c>
      <c r="C266" s="79" t="s">
        <v>3966</v>
      </c>
      <c r="D266" s="80" t="s">
        <v>3967</v>
      </c>
      <c r="E266" s="252">
        <f t="shared" si="4"/>
        <v>45</v>
      </c>
    </row>
    <row r="267" spans="2:5" ht="12.75">
      <c r="B267" s="74">
        <v>263</v>
      </c>
      <c r="C267" s="83" t="s">
        <v>3968</v>
      </c>
      <c r="D267" s="84" t="s">
        <v>3969</v>
      </c>
      <c r="E267" s="252">
        <f t="shared" si="4"/>
        <v>53</v>
      </c>
    </row>
    <row r="268" spans="2:5" ht="12.75">
      <c r="B268" s="74">
        <v>264</v>
      </c>
      <c r="C268" s="83" t="s">
        <v>3970</v>
      </c>
      <c r="D268" s="84" t="s">
        <v>3971</v>
      </c>
      <c r="E268" s="252">
        <f t="shared" si="4"/>
        <v>35</v>
      </c>
    </row>
    <row r="269" spans="2:5" ht="12.75">
      <c r="B269" s="74">
        <v>265</v>
      </c>
      <c r="C269" s="85" t="s">
        <v>3972</v>
      </c>
      <c r="D269" s="86" t="s">
        <v>3973</v>
      </c>
      <c r="E269" s="252">
        <f t="shared" si="4"/>
        <v>23</v>
      </c>
    </row>
    <row r="270" spans="2:5" ht="12.75">
      <c r="B270" s="74">
        <v>266</v>
      </c>
      <c r="C270" s="81"/>
      <c r="D270" s="82" t="s">
        <v>1140</v>
      </c>
      <c r="E270" s="252">
        <f t="shared" si="4"/>
        <v>0</v>
      </c>
    </row>
    <row r="271" spans="2:5" ht="12.75">
      <c r="B271" s="74">
        <v>267</v>
      </c>
      <c r="C271" s="79" t="s">
        <v>3975</v>
      </c>
      <c r="D271" s="80" t="s">
        <v>3976</v>
      </c>
      <c r="E271" s="252">
        <f t="shared" si="4"/>
        <v>52</v>
      </c>
    </row>
    <row r="272" spans="2:5" ht="12.75">
      <c r="B272" s="74">
        <v>268</v>
      </c>
      <c r="C272" s="83" t="s">
        <v>3977</v>
      </c>
      <c r="D272" s="84" t="s">
        <v>3978</v>
      </c>
      <c r="E272" s="252">
        <f t="shared" si="4"/>
        <v>50</v>
      </c>
    </row>
    <row r="273" spans="2:5" ht="12.75">
      <c r="B273" s="74">
        <v>269</v>
      </c>
      <c r="C273" s="85" t="s">
        <v>3979</v>
      </c>
      <c r="D273" s="86" t="s">
        <v>3980</v>
      </c>
      <c r="E273" s="252">
        <f t="shared" si="4"/>
        <v>76</v>
      </c>
    </row>
    <row r="274" spans="2:5" ht="21">
      <c r="B274" s="74">
        <v>270</v>
      </c>
      <c r="C274" s="81"/>
      <c r="D274" s="82" t="s">
        <v>3483</v>
      </c>
      <c r="E274" s="252">
        <f t="shared" si="4"/>
        <v>0</v>
      </c>
    </row>
    <row r="275" spans="2:5" ht="21">
      <c r="B275" s="74">
        <v>271</v>
      </c>
      <c r="C275" s="79" t="s">
        <v>3982</v>
      </c>
      <c r="D275" s="80" t="s">
        <v>3983</v>
      </c>
      <c r="E275" s="252">
        <f t="shared" si="4"/>
        <v>123</v>
      </c>
    </row>
    <row r="276" spans="2:5" ht="21">
      <c r="B276" s="74">
        <v>272</v>
      </c>
      <c r="C276" s="83" t="s">
        <v>3984</v>
      </c>
      <c r="D276" s="84" t="s">
        <v>3985</v>
      </c>
      <c r="E276" s="252">
        <f t="shared" si="4"/>
        <v>99</v>
      </c>
    </row>
    <row r="277" spans="2:5" ht="12.75">
      <c r="B277" s="74">
        <v>273</v>
      </c>
      <c r="C277" s="83" t="s">
        <v>3986</v>
      </c>
      <c r="D277" s="84" t="s">
        <v>3987</v>
      </c>
      <c r="E277" s="252">
        <f t="shared" si="4"/>
        <v>74</v>
      </c>
    </row>
    <row r="278" spans="2:5" ht="12.75">
      <c r="B278" s="74">
        <v>274</v>
      </c>
      <c r="C278" s="83" t="s">
        <v>3988</v>
      </c>
      <c r="D278" s="84" t="s">
        <v>3989</v>
      </c>
      <c r="E278" s="252">
        <f t="shared" si="4"/>
        <v>38</v>
      </c>
    </row>
    <row r="279" spans="2:5" ht="12.75">
      <c r="B279" s="74">
        <v>275</v>
      </c>
      <c r="C279" s="83" t="s">
        <v>3990</v>
      </c>
      <c r="D279" s="84" t="s">
        <v>1141</v>
      </c>
      <c r="E279" s="252">
        <f t="shared" si="4"/>
        <v>62</v>
      </c>
    </row>
    <row r="280" spans="2:5" ht="12.75">
      <c r="B280" s="74">
        <v>276</v>
      </c>
      <c r="C280" s="83" t="s">
        <v>3991</v>
      </c>
      <c r="D280" s="84" t="s">
        <v>3992</v>
      </c>
      <c r="E280" s="252">
        <f t="shared" si="4"/>
        <v>34</v>
      </c>
    </row>
    <row r="281" spans="2:5" ht="12.75">
      <c r="B281" s="74">
        <v>277</v>
      </c>
      <c r="C281" s="83" t="s">
        <v>3993</v>
      </c>
      <c r="D281" s="84" t="s">
        <v>3994</v>
      </c>
      <c r="E281" s="252">
        <f t="shared" si="4"/>
        <v>22</v>
      </c>
    </row>
    <row r="282" spans="2:5" ht="12.75">
      <c r="B282" s="74">
        <v>278</v>
      </c>
      <c r="C282" s="85" t="s">
        <v>3995</v>
      </c>
      <c r="D282" s="86" t="s">
        <v>3996</v>
      </c>
      <c r="E282" s="252">
        <f t="shared" si="4"/>
        <v>53</v>
      </c>
    </row>
    <row r="283" spans="2:5" ht="12.75">
      <c r="B283" s="74">
        <v>279</v>
      </c>
      <c r="C283" s="81"/>
      <c r="D283" s="82" t="s">
        <v>3486</v>
      </c>
      <c r="E283" s="252">
        <f t="shared" si="4"/>
        <v>0</v>
      </c>
    </row>
    <row r="284" spans="2:5" ht="12.75">
      <c r="B284" s="74">
        <v>280</v>
      </c>
      <c r="C284" s="79" t="s">
        <v>3998</v>
      </c>
      <c r="D284" s="80" t="s">
        <v>3999</v>
      </c>
      <c r="E284" s="252">
        <f t="shared" si="4"/>
        <v>38</v>
      </c>
    </row>
    <row r="285" spans="2:5" ht="12.75">
      <c r="B285" s="74">
        <v>281</v>
      </c>
      <c r="C285" s="83" t="s">
        <v>4000</v>
      </c>
      <c r="D285" s="84" t="s">
        <v>4001</v>
      </c>
      <c r="E285" s="252">
        <f t="shared" si="4"/>
        <v>45</v>
      </c>
    </row>
    <row r="286" spans="2:5" ht="12.75">
      <c r="B286" s="74">
        <v>282</v>
      </c>
      <c r="C286" s="85" t="s">
        <v>4002</v>
      </c>
      <c r="D286" s="86" t="s">
        <v>4003</v>
      </c>
      <c r="E286" s="252">
        <f t="shared" si="4"/>
        <v>41</v>
      </c>
    </row>
    <row r="287" spans="2:5" ht="12.75">
      <c r="B287" s="74">
        <v>283</v>
      </c>
      <c r="C287" s="81"/>
      <c r="D287" s="82" t="s">
        <v>3489</v>
      </c>
      <c r="E287" s="252">
        <f t="shared" si="4"/>
        <v>0</v>
      </c>
    </row>
    <row r="288" spans="2:5" ht="12.75">
      <c r="B288" s="74">
        <v>284</v>
      </c>
      <c r="C288" s="79" t="s">
        <v>4005</v>
      </c>
      <c r="D288" s="80" t="s">
        <v>4006</v>
      </c>
      <c r="E288" s="252">
        <f t="shared" si="4"/>
        <v>54</v>
      </c>
    </row>
    <row r="289" spans="2:5" ht="12.75">
      <c r="B289" s="74">
        <v>285</v>
      </c>
      <c r="C289" s="83" t="s">
        <v>4007</v>
      </c>
      <c r="D289" s="84" t="s">
        <v>4008</v>
      </c>
      <c r="E289" s="252">
        <f t="shared" si="4"/>
        <v>58</v>
      </c>
    </row>
    <row r="290" spans="2:5" ht="12.75">
      <c r="B290" s="74">
        <v>286</v>
      </c>
      <c r="C290" s="83" t="s">
        <v>4009</v>
      </c>
      <c r="D290" s="84" t="s">
        <v>4010</v>
      </c>
      <c r="E290" s="252">
        <f t="shared" si="4"/>
        <v>19</v>
      </c>
    </row>
    <row r="291" spans="2:5" ht="12.75">
      <c r="B291" s="74">
        <v>287</v>
      </c>
      <c r="C291" s="83" t="s">
        <v>4011</v>
      </c>
      <c r="D291" s="84" t="s">
        <v>4012</v>
      </c>
      <c r="E291" s="252">
        <f t="shared" si="4"/>
        <v>49</v>
      </c>
    </row>
    <row r="292" spans="2:5" ht="12.75">
      <c r="B292" s="74">
        <v>288</v>
      </c>
      <c r="C292" s="85" t="s">
        <v>4013</v>
      </c>
      <c r="D292" s="86" t="s">
        <v>4014</v>
      </c>
      <c r="E292" s="252">
        <f t="shared" si="4"/>
        <v>29</v>
      </c>
    </row>
    <row r="293" spans="2:5" ht="12.75">
      <c r="B293" s="74">
        <v>289</v>
      </c>
      <c r="C293" s="81"/>
      <c r="D293" s="82" t="s">
        <v>3491</v>
      </c>
      <c r="E293" s="252">
        <f t="shared" si="4"/>
        <v>0</v>
      </c>
    </row>
    <row r="294" spans="2:5" ht="12.75">
      <c r="B294" s="74">
        <v>290</v>
      </c>
      <c r="C294" s="79" t="s">
        <v>4016</v>
      </c>
      <c r="D294" s="80" t="s">
        <v>4017</v>
      </c>
      <c r="E294" s="252">
        <f t="shared" si="4"/>
        <v>19</v>
      </c>
    </row>
    <row r="295" spans="2:5" ht="12.75">
      <c r="B295" s="74">
        <v>291</v>
      </c>
      <c r="C295" s="83" t="s">
        <v>4018</v>
      </c>
      <c r="D295" s="84" t="s">
        <v>4019</v>
      </c>
      <c r="E295" s="252">
        <f t="shared" si="4"/>
        <v>20</v>
      </c>
    </row>
    <row r="296" spans="2:5" ht="12.75">
      <c r="B296" s="74">
        <v>292</v>
      </c>
      <c r="C296" s="83" t="s">
        <v>4020</v>
      </c>
      <c r="D296" s="84" t="s">
        <v>4021</v>
      </c>
      <c r="E296" s="252">
        <f t="shared" si="4"/>
        <v>20</v>
      </c>
    </row>
    <row r="297" spans="2:5" ht="12.75">
      <c r="B297" s="74">
        <v>293</v>
      </c>
      <c r="C297" s="83" t="s">
        <v>4022</v>
      </c>
      <c r="D297" s="84" t="s">
        <v>4023</v>
      </c>
      <c r="E297" s="252">
        <f t="shared" si="4"/>
        <v>21</v>
      </c>
    </row>
    <row r="298" spans="2:5" ht="12.75">
      <c r="B298" s="74">
        <v>294</v>
      </c>
      <c r="C298" s="83" t="s">
        <v>4024</v>
      </c>
      <c r="D298" s="84" t="s">
        <v>4025</v>
      </c>
      <c r="E298" s="252">
        <f t="shared" si="4"/>
        <v>19</v>
      </c>
    </row>
    <row r="299" spans="2:5" ht="12.75">
      <c r="B299" s="74">
        <v>295</v>
      </c>
      <c r="C299" s="83" t="s">
        <v>4026</v>
      </c>
      <c r="D299" s="84" t="s">
        <v>4027</v>
      </c>
      <c r="E299" s="252">
        <f t="shared" si="4"/>
        <v>26</v>
      </c>
    </row>
    <row r="300" spans="2:5" ht="12.75">
      <c r="B300" s="74">
        <v>296</v>
      </c>
      <c r="C300" s="85" t="s">
        <v>4028</v>
      </c>
      <c r="D300" s="86" t="s">
        <v>4029</v>
      </c>
      <c r="E300" s="252">
        <f t="shared" si="4"/>
        <v>25</v>
      </c>
    </row>
    <row r="301" spans="2:5" ht="12.75">
      <c r="B301" s="74">
        <v>297</v>
      </c>
      <c r="C301" s="81"/>
      <c r="D301" s="82" t="s">
        <v>3494</v>
      </c>
      <c r="E301" s="252">
        <f t="shared" si="4"/>
        <v>0</v>
      </c>
    </row>
    <row r="302" spans="2:5" ht="12.75">
      <c r="B302" s="74">
        <v>298</v>
      </c>
      <c r="C302" s="79" t="s">
        <v>4031</v>
      </c>
      <c r="D302" s="80" t="s">
        <v>4032</v>
      </c>
      <c r="E302" s="252">
        <f t="shared" si="4"/>
        <v>22</v>
      </c>
    </row>
    <row r="303" spans="2:5" ht="12.75">
      <c r="B303" s="74">
        <v>299</v>
      </c>
      <c r="C303" s="83" t="s">
        <v>4033</v>
      </c>
      <c r="D303" s="84" t="s">
        <v>4034</v>
      </c>
      <c r="E303" s="252">
        <f t="shared" si="4"/>
        <v>33</v>
      </c>
    </row>
    <row r="304" spans="2:5" ht="12.75">
      <c r="B304" s="74">
        <v>300</v>
      </c>
      <c r="C304" s="83" t="s">
        <v>4035</v>
      </c>
      <c r="D304" s="84" t="s">
        <v>4036</v>
      </c>
      <c r="E304" s="252">
        <f t="shared" si="4"/>
        <v>19</v>
      </c>
    </row>
    <row r="305" spans="2:5" ht="12.75">
      <c r="B305" s="74">
        <v>301</v>
      </c>
      <c r="C305" s="85" t="s">
        <v>4037</v>
      </c>
      <c r="D305" s="86" t="s">
        <v>4038</v>
      </c>
      <c r="E305" s="252">
        <f t="shared" si="4"/>
        <v>22</v>
      </c>
    </row>
    <row r="306" spans="2:5" ht="12.75">
      <c r="B306" s="74">
        <v>302</v>
      </c>
      <c r="C306" s="81"/>
      <c r="D306" s="82" t="s">
        <v>3498</v>
      </c>
      <c r="E306" s="252">
        <f t="shared" si="4"/>
        <v>0</v>
      </c>
    </row>
    <row r="307" spans="2:5" ht="12.75">
      <c r="B307" s="74">
        <v>303</v>
      </c>
      <c r="C307" s="79" t="s">
        <v>4040</v>
      </c>
      <c r="D307" s="80" t="s">
        <v>4041</v>
      </c>
      <c r="E307" s="252">
        <f t="shared" si="4"/>
        <v>33</v>
      </c>
    </row>
    <row r="308" spans="2:5" ht="12.75">
      <c r="B308" s="74">
        <v>304</v>
      </c>
      <c r="C308" s="83" t="s">
        <v>4042</v>
      </c>
      <c r="D308" s="84" t="s">
        <v>4043</v>
      </c>
      <c r="E308" s="252">
        <f t="shared" si="4"/>
        <v>35</v>
      </c>
    </row>
    <row r="309" spans="2:5" ht="12.75">
      <c r="B309" s="74">
        <v>305</v>
      </c>
      <c r="C309" s="83" t="s">
        <v>4044</v>
      </c>
      <c r="D309" s="84" t="s">
        <v>4045</v>
      </c>
      <c r="E309" s="252">
        <f t="shared" si="4"/>
        <v>34</v>
      </c>
    </row>
    <row r="310" spans="2:5" ht="12.75">
      <c r="B310" s="74">
        <v>306</v>
      </c>
      <c r="C310" s="85" t="s">
        <v>4046</v>
      </c>
      <c r="D310" s="86" t="s">
        <v>4047</v>
      </c>
      <c r="E310" s="252">
        <f t="shared" si="4"/>
        <v>67</v>
      </c>
    </row>
    <row r="311" spans="2:5" ht="12.75">
      <c r="B311" s="74">
        <v>307</v>
      </c>
      <c r="C311" s="81"/>
      <c r="D311" s="82" t="s">
        <v>3501</v>
      </c>
      <c r="E311" s="252">
        <f t="shared" si="4"/>
        <v>0</v>
      </c>
    </row>
    <row r="312" spans="2:5" ht="12.75">
      <c r="B312" s="74">
        <v>308</v>
      </c>
      <c r="C312" s="79" t="s">
        <v>4049</v>
      </c>
      <c r="D312" s="80" t="s">
        <v>4050</v>
      </c>
      <c r="E312" s="252">
        <f t="shared" si="4"/>
        <v>18</v>
      </c>
    </row>
    <row r="313" spans="2:5" ht="12.75">
      <c r="B313" s="74">
        <v>309</v>
      </c>
      <c r="C313" s="83" t="s">
        <v>4051</v>
      </c>
      <c r="D313" s="84" t="s">
        <v>4052</v>
      </c>
      <c r="E313" s="252">
        <f t="shared" si="4"/>
        <v>22</v>
      </c>
    </row>
    <row r="314" spans="2:5" ht="12.75">
      <c r="B314" s="74">
        <v>310</v>
      </c>
      <c r="C314" s="85" t="s">
        <v>4053</v>
      </c>
      <c r="D314" s="86" t="s">
        <v>4054</v>
      </c>
      <c r="E314" s="252">
        <f t="shared" si="4"/>
        <v>47</v>
      </c>
    </row>
    <row r="315" spans="2:5" ht="21">
      <c r="B315" s="74">
        <v>311</v>
      </c>
      <c r="C315" s="81"/>
      <c r="D315" s="82" t="s">
        <v>3504</v>
      </c>
      <c r="E315" s="252">
        <f t="shared" si="4"/>
        <v>0</v>
      </c>
    </row>
    <row r="316" spans="2:5" ht="12.75">
      <c r="B316" s="74">
        <v>312</v>
      </c>
      <c r="C316" s="79" t="s">
        <v>4056</v>
      </c>
      <c r="D316" s="80" t="s">
        <v>4057</v>
      </c>
      <c r="E316" s="252">
        <f t="shared" si="4"/>
        <v>68</v>
      </c>
    </row>
    <row r="317" spans="2:5" ht="12.75">
      <c r="B317" s="74">
        <v>313</v>
      </c>
      <c r="C317" s="83" t="s">
        <v>4058</v>
      </c>
      <c r="D317" s="84" t="s">
        <v>4059</v>
      </c>
      <c r="E317" s="252">
        <f t="shared" si="4"/>
        <v>88</v>
      </c>
    </row>
    <row r="318" spans="2:5" ht="12.75">
      <c r="B318" s="74">
        <v>314</v>
      </c>
      <c r="C318" s="85" t="s">
        <v>4060</v>
      </c>
      <c r="D318" s="86" t="s">
        <v>4061</v>
      </c>
      <c r="E318" s="252">
        <f t="shared" si="4"/>
        <v>52</v>
      </c>
    </row>
    <row r="319" spans="2:5" ht="12.75">
      <c r="B319" s="74">
        <v>315</v>
      </c>
      <c r="C319" s="81"/>
      <c r="D319" s="82" t="s">
        <v>3506</v>
      </c>
      <c r="E319" s="252">
        <f t="shared" si="4"/>
        <v>0</v>
      </c>
    </row>
    <row r="320" spans="2:5" ht="12.75">
      <c r="B320" s="74">
        <v>316</v>
      </c>
      <c r="C320" s="79" t="s">
        <v>4063</v>
      </c>
      <c r="D320" s="80" t="s">
        <v>4064</v>
      </c>
      <c r="E320" s="252">
        <f t="shared" si="4"/>
        <v>86</v>
      </c>
    </row>
    <row r="321" spans="2:5" ht="12.75">
      <c r="B321" s="74">
        <v>317</v>
      </c>
      <c r="C321" s="83" t="s">
        <v>4065</v>
      </c>
      <c r="D321" s="84" t="s">
        <v>4066</v>
      </c>
      <c r="E321" s="252">
        <f t="shared" si="4"/>
        <v>50</v>
      </c>
    </row>
    <row r="322" spans="2:5" ht="12.75">
      <c r="B322" s="74">
        <v>318</v>
      </c>
      <c r="C322" s="85" t="s">
        <v>4067</v>
      </c>
      <c r="D322" s="86" t="s">
        <v>4068</v>
      </c>
      <c r="E322" s="252">
        <f t="shared" si="4"/>
        <v>59</v>
      </c>
    </row>
    <row r="323" spans="2:5" ht="12.75">
      <c r="B323" s="74">
        <v>319</v>
      </c>
      <c r="C323" s="81"/>
      <c r="D323" s="82" t="s">
        <v>3517</v>
      </c>
      <c r="E323" s="252">
        <f t="shared" si="4"/>
        <v>0</v>
      </c>
    </row>
    <row r="324" spans="2:5" ht="12.75">
      <c r="B324" s="74">
        <v>320</v>
      </c>
      <c r="C324" s="79" t="s">
        <v>4070</v>
      </c>
      <c r="D324" s="80" t="s">
        <v>4071</v>
      </c>
      <c r="E324" s="252">
        <f t="shared" si="4"/>
        <v>46</v>
      </c>
    </row>
    <row r="325" spans="2:5" ht="12.75">
      <c r="B325" s="74">
        <v>321</v>
      </c>
      <c r="C325" s="83" t="s">
        <v>4072</v>
      </c>
      <c r="D325" s="84" t="s">
        <v>1142</v>
      </c>
      <c r="E325" s="252">
        <f aca="true" t="shared" si="5" ref="E325:E342">IF(C325="",0,LEN(D325))</f>
        <v>35</v>
      </c>
    </row>
    <row r="326" spans="2:5" ht="12.75">
      <c r="B326" s="74">
        <v>322</v>
      </c>
      <c r="C326" s="83" t="s">
        <v>4073</v>
      </c>
      <c r="D326" s="84" t="s">
        <v>4074</v>
      </c>
      <c r="E326" s="252">
        <f t="shared" si="5"/>
        <v>27</v>
      </c>
    </row>
    <row r="327" spans="2:5" ht="12.75">
      <c r="B327" s="74">
        <v>323</v>
      </c>
      <c r="C327" s="83" t="s">
        <v>4075</v>
      </c>
      <c r="D327" s="84" t="s">
        <v>4076</v>
      </c>
      <c r="E327" s="252">
        <f t="shared" si="5"/>
        <v>29</v>
      </c>
    </row>
    <row r="328" spans="2:5" ht="12.75">
      <c r="B328" s="74">
        <v>324</v>
      </c>
      <c r="C328" s="83" t="s">
        <v>4077</v>
      </c>
      <c r="D328" s="84" t="s">
        <v>4078</v>
      </c>
      <c r="E328" s="252">
        <f t="shared" si="5"/>
        <v>73</v>
      </c>
    </row>
    <row r="329" spans="2:5" ht="12.75">
      <c r="B329" s="74">
        <v>325</v>
      </c>
      <c r="C329" s="85" t="s">
        <v>4079</v>
      </c>
      <c r="D329" s="86" t="s">
        <v>4080</v>
      </c>
      <c r="E329" s="252">
        <f t="shared" si="5"/>
        <v>18</v>
      </c>
    </row>
    <row r="330" spans="2:5" ht="12.75">
      <c r="B330" s="74">
        <v>326</v>
      </c>
      <c r="C330" s="81"/>
      <c r="D330" s="82" t="s">
        <v>3520</v>
      </c>
      <c r="E330" s="252">
        <f t="shared" si="5"/>
        <v>0</v>
      </c>
    </row>
    <row r="331" spans="2:5" ht="12.75">
      <c r="B331" s="74">
        <v>327</v>
      </c>
      <c r="C331" s="79" t="s">
        <v>4082</v>
      </c>
      <c r="D331" s="80" t="s">
        <v>4083</v>
      </c>
      <c r="E331" s="252">
        <f t="shared" si="5"/>
        <v>48</v>
      </c>
    </row>
    <row r="332" spans="2:5" ht="12.75">
      <c r="B332" s="74">
        <v>328</v>
      </c>
      <c r="C332" s="83" t="s">
        <v>4084</v>
      </c>
      <c r="D332" s="84" t="s">
        <v>4085</v>
      </c>
      <c r="E332" s="252">
        <f t="shared" si="5"/>
        <v>43</v>
      </c>
    </row>
    <row r="333" spans="2:5" ht="12.75">
      <c r="B333" s="74">
        <v>329</v>
      </c>
      <c r="C333" s="83" t="s">
        <v>4086</v>
      </c>
      <c r="D333" s="84" t="s">
        <v>4087</v>
      </c>
      <c r="E333" s="252">
        <f t="shared" si="5"/>
        <v>28</v>
      </c>
    </row>
    <row r="334" spans="2:5" ht="12.75">
      <c r="B334" s="74">
        <v>330</v>
      </c>
      <c r="C334" s="83" t="s">
        <v>4088</v>
      </c>
      <c r="D334" s="84" t="s">
        <v>4089</v>
      </c>
      <c r="E334" s="252">
        <f t="shared" si="5"/>
        <v>36</v>
      </c>
    </row>
    <row r="335" spans="2:5" ht="12.75">
      <c r="B335" s="74">
        <v>331</v>
      </c>
      <c r="C335" s="83" t="s">
        <v>4090</v>
      </c>
      <c r="D335" s="84" t="s">
        <v>4091</v>
      </c>
      <c r="E335" s="252">
        <f t="shared" si="5"/>
        <v>45</v>
      </c>
    </row>
    <row r="336" spans="2:5" ht="12.75">
      <c r="B336" s="74">
        <v>332</v>
      </c>
      <c r="C336" s="83" t="s">
        <v>4092</v>
      </c>
      <c r="D336" s="84" t="s">
        <v>4093</v>
      </c>
      <c r="E336" s="252">
        <f t="shared" si="5"/>
        <v>16</v>
      </c>
    </row>
    <row r="337" spans="2:5" ht="12.75">
      <c r="B337" s="74">
        <v>333</v>
      </c>
      <c r="C337" s="83" t="s">
        <v>4094</v>
      </c>
      <c r="D337" s="84" t="s">
        <v>4095</v>
      </c>
      <c r="E337" s="252">
        <f t="shared" si="5"/>
        <v>41</v>
      </c>
    </row>
    <row r="338" spans="2:5" ht="12.75">
      <c r="B338" s="74">
        <v>334</v>
      </c>
      <c r="C338" s="85" t="s">
        <v>4096</v>
      </c>
      <c r="D338" s="86" t="s">
        <v>4097</v>
      </c>
      <c r="E338" s="252">
        <f t="shared" si="5"/>
        <v>23</v>
      </c>
    </row>
    <row r="339" spans="2:5" ht="12.75">
      <c r="B339" s="74">
        <v>335</v>
      </c>
      <c r="C339" s="72"/>
      <c r="D339" s="73" t="s">
        <v>3523</v>
      </c>
      <c r="E339" s="252">
        <f t="shared" si="5"/>
        <v>0</v>
      </c>
    </row>
    <row r="340" spans="2:5" ht="12.75">
      <c r="B340" s="74">
        <v>336</v>
      </c>
      <c r="C340" s="87" t="s">
        <v>4099</v>
      </c>
      <c r="D340" s="88" t="s">
        <v>0</v>
      </c>
      <c r="E340" s="252">
        <f t="shared" si="5"/>
        <v>58</v>
      </c>
    </row>
    <row r="341" spans="2:5" ht="12.75">
      <c r="B341" s="74">
        <v>337</v>
      </c>
      <c r="C341" s="72"/>
      <c r="D341" s="73" t="s">
        <v>3526</v>
      </c>
      <c r="E341" s="252">
        <f t="shared" si="5"/>
        <v>0</v>
      </c>
    </row>
    <row r="342" spans="2:5" ht="12.75">
      <c r="B342" s="76">
        <v>338</v>
      </c>
      <c r="C342" s="87" t="s">
        <v>2</v>
      </c>
      <c r="D342" s="88" t="s">
        <v>3</v>
      </c>
      <c r="E342" s="252">
        <f t="shared" si="5"/>
        <v>68</v>
      </c>
    </row>
  </sheetData>
  <sheetProtection password="CEE7" sheet="1" objects="1" scenarios="1"/>
  <mergeCells count="4">
    <mergeCell ref="C1:D2"/>
    <mergeCell ref="C3:D3"/>
    <mergeCell ref="K3:M3"/>
    <mergeCell ref="H2:H4"/>
  </mergeCells>
  <printOptions horizontalCentered="1"/>
  <pageMargins left="0.3937007874015748" right="0.3937007874015748" top="0.5118110236220472" bottom="0.3937007874015748" header="0.2755905511811024" footer="0.1968503937007874"/>
  <pageSetup fitToHeight="0" fitToWidth="1" horizontalDpi="600" verticalDpi="600" orientation="portrait" paperSize="9" r:id="rId1"/>
  <headerFooter alignWithMargins="0">
    <oddHeader>&amp;R&amp;"Times New Roman,Normal"Page &amp;P / &amp;N</oddHeader>
  </headerFooter>
  <rowBreaks count="5" manualBreakCount="5">
    <brk id="60" min="2" max="4" man="1"/>
    <brk id="119" min="2" max="4" man="1"/>
    <brk id="170" min="2" max="4" man="1"/>
    <brk id="225" min="2" max="4" man="1"/>
    <brk id="282" min="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B2:L3003"/>
  <sheetViews>
    <sheetView showGridLines="0" zoomScale="85" zoomScaleNormal="85" workbookViewId="0" topLeftCell="A1">
      <pane ySplit="2" topLeftCell="BM3" activePane="bottomLeft" state="frozen"/>
      <selection pane="topLeft" activeCell="A1" sqref="A1"/>
      <selection pane="bottomLeft" activeCell="L17" sqref="L17"/>
    </sheetView>
  </sheetViews>
  <sheetFormatPr defaultColWidth="11.421875" defaultRowHeight="12"/>
  <cols>
    <col min="1" max="1" width="2.7109375" style="91" customWidth="1"/>
    <col min="2" max="2" width="4.7109375" style="91" customWidth="1"/>
    <col min="3" max="3" width="7.7109375" style="91" customWidth="1"/>
    <col min="4" max="4" width="2.7109375" style="91" customWidth="1"/>
    <col min="5" max="5" width="5.7109375" style="91" customWidth="1"/>
    <col min="6" max="6" width="10.7109375" style="31" customWidth="1"/>
    <col min="7" max="7" width="2.7109375" style="91" customWidth="1"/>
    <col min="8" max="8" width="3.00390625" style="91" bestFit="1" customWidth="1"/>
    <col min="9" max="9" width="10.7109375" style="91" customWidth="1"/>
    <col min="10" max="10" width="2.7109375" style="91" customWidth="1"/>
    <col min="11" max="11" width="6.7109375" style="91" customWidth="1"/>
    <col min="12" max="12" width="57.140625" style="91" bestFit="1" customWidth="1"/>
    <col min="13" max="13" width="26.421875" style="91" bestFit="1" customWidth="1"/>
    <col min="14" max="16384" width="11.421875" style="91" customWidth="1"/>
  </cols>
  <sheetData>
    <row r="2" spans="2:12" ht="12">
      <c r="B2" s="89" t="s">
        <v>3297</v>
      </c>
      <c r="C2" s="90" t="s">
        <v>4</v>
      </c>
      <c r="E2" s="89" t="s">
        <v>3297</v>
      </c>
      <c r="F2" s="90" t="s">
        <v>5</v>
      </c>
      <c r="H2" s="92" t="s">
        <v>3297</v>
      </c>
      <c r="I2" s="93" t="s">
        <v>708</v>
      </c>
      <c r="K2" s="94" t="s">
        <v>3293</v>
      </c>
      <c r="L2" s="95" t="s">
        <v>718</v>
      </c>
    </row>
    <row r="3" spans="2:12" ht="12">
      <c r="B3" s="96" t="s">
        <v>6</v>
      </c>
      <c r="C3" s="97"/>
      <c r="E3" s="96">
        <v>0</v>
      </c>
      <c r="F3" s="97"/>
      <c r="H3" s="98" t="s">
        <v>6</v>
      </c>
      <c r="I3" s="99"/>
      <c r="K3" s="100" t="s">
        <v>717</v>
      </c>
      <c r="L3" s="101" t="s">
        <v>713</v>
      </c>
    </row>
    <row r="4" spans="2:12" ht="12">
      <c r="B4" s="102">
        <v>1</v>
      </c>
      <c r="C4" s="103" t="s">
        <v>3299</v>
      </c>
      <c r="E4" s="102">
        <v>1</v>
      </c>
      <c r="F4" s="103" t="s">
        <v>7</v>
      </c>
      <c r="H4" s="104">
        <v>1</v>
      </c>
      <c r="I4" s="105">
        <v>1</v>
      </c>
      <c r="K4" s="106" t="s">
        <v>714</v>
      </c>
      <c r="L4" s="107" t="s">
        <v>710</v>
      </c>
    </row>
    <row r="5" spans="2:12" ht="12">
      <c r="B5" s="102">
        <v>2</v>
      </c>
      <c r="C5" s="103" t="s">
        <v>3300</v>
      </c>
      <c r="E5" s="102">
        <v>2</v>
      </c>
      <c r="F5" s="103" t="s">
        <v>8</v>
      </c>
      <c r="H5" s="104">
        <v>2</v>
      </c>
      <c r="I5" s="108">
        <v>2</v>
      </c>
      <c r="K5" s="106" t="s">
        <v>715</v>
      </c>
      <c r="L5" s="107" t="s">
        <v>711</v>
      </c>
    </row>
    <row r="6" spans="2:12" ht="12">
      <c r="B6" s="102">
        <v>3</v>
      </c>
      <c r="C6" s="103" t="s">
        <v>3301</v>
      </c>
      <c r="E6" s="102">
        <v>3</v>
      </c>
      <c r="F6" s="103" t="s">
        <v>11</v>
      </c>
      <c r="H6" s="104">
        <v>3</v>
      </c>
      <c r="I6" s="108">
        <v>3</v>
      </c>
      <c r="K6" s="109" t="s">
        <v>716</v>
      </c>
      <c r="L6" s="110" t="s">
        <v>712</v>
      </c>
    </row>
    <row r="7" spans="2:9" ht="12">
      <c r="B7" s="102">
        <v>4</v>
      </c>
      <c r="C7" s="103" t="s">
        <v>3302</v>
      </c>
      <c r="E7" s="102">
        <v>4</v>
      </c>
      <c r="F7" s="103" t="s">
        <v>13</v>
      </c>
      <c r="H7" s="104">
        <v>4</v>
      </c>
      <c r="I7" s="108">
        <v>4</v>
      </c>
    </row>
    <row r="8" spans="2:12" ht="12">
      <c r="B8" s="102">
        <v>5</v>
      </c>
      <c r="C8" s="103" t="s">
        <v>3303</v>
      </c>
      <c r="E8" s="102">
        <v>5</v>
      </c>
      <c r="F8" s="103" t="s">
        <v>15</v>
      </c>
      <c r="H8" s="104">
        <v>5</v>
      </c>
      <c r="I8" s="108">
        <v>5</v>
      </c>
      <c r="K8" s="92" t="s">
        <v>3297</v>
      </c>
      <c r="L8" s="93" t="s">
        <v>3742</v>
      </c>
    </row>
    <row r="9" spans="2:12" ht="12">
      <c r="B9" s="102">
        <v>6</v>
      </c>
      <c r="C9" s="103" t="s">
        <v>3304</v>
      </c>
      <c r="E9" s="102">
        <v>6</v>
      </c>
      <c r="F9" s="103" t="s">
        <v>17</v>
      </c>
      <c r="H9" s="104">
        <v>6</v>
      </c>
      <c r="I9" s="108">
        <v>6</v>
      </c>
      <c r="K9" s="98" t="s">
        <v>6</v>
      </c>
      <c r="L9" s="111"/>
    </row>
    <row r="10" spans="2:12" ht="12">
      <c r="B10" s="102">
        <v>7</v>
      </c>
      <c r="C10" s="103" t="s">
        <v>3305</v>
      </c>
      <c r="E10" s="102">
        <v>7</v>
      </c>
      <c r="F10" s="103" t="s">
        <v>19</v>
      </c>
      <c r="H10" s="104">
        <v>7</v>
      </c>
      <c r="I10" s="108">
        <v>7</v>
      </c>
      <c r="K10" s="104">
        <v>1</v>
      </c>
      <c r="L10" s="112" t="s">
        <v>3744</v>
      </c>
    </row>
    <row r="11" spans="2:12" ht="12">
      <c r="B11" s="102">
        <v>8</v>
      </c>
      <c r="C11" s="103" t="s">
        <v>3306</v>
      </c>
      <c r="E11" s="102">
        <v>8</v>
      </c>
      <c r="F11" s="103" t="s">
        <v>22</v>
      </c>
      <c r="H11" s="104">
        <v>8</v>
      </c>
      <c r="I11" s="108">
        <v>8</v>
      </c>
      <c r="K11" s="104">
        <v>2</v>
      </c>
      <c r="L11" s="112" t="s">
        <v>1077</v>
      </c>
    </row>
    <row r="12" spans="2:12" ht="12">
      <c r="B12" s="102">
        <v>9</v>
      </c>
      <c r="C12" s="103" t="s">
        <v>3307</v>
      </c>
      <c r="E12" s="102">
        <v>9</v>
      </c>
      <c r="F12" s="103" t="s">
        <v>24</v>
      </c>
      <c r="H12" s="104">
        <v>9</v>
      </c>
      <c r="I12" s="108">
        <v>9</v>
      </c>
      <c r="K12" s="104">
        <v>3</v>
      </c>
      <c r="L12" s="112" t="s">
        <v>3701</v>
      </c>
    </row>
    <row r="13" spans="2:12" ht="12">
      <c r="B13" s="102">
        <v>10</v>
      </c>
      <c r="C13" s="103" t="s">
        <v>3308</v>
      </c>
      <c r="E13" s="102">
        <v>10</v>
      </c>
      <c r="F13" s="103" t="s">
        <v>25</v>
      </c>
      <c r="H13" s="104">
        <v>10</v>
      </c>
      <c r="I13" s="108">
        <v>10</v>
      </c>
      <c r="K13" s="113">
        <v>4</v>
      </c>
      <c r="L13" s="114" t="s">
        <v>3555</v>
      </c>
    </row>
    <row r="14" spans="2:9" ht="12">
      <c r="B14" s="102">
        <v>11</v>
      </c>
      <c r="C14" s="103" t="s">
        <v>3386</v>
      </c>
      <c r="E14" s="102">
        <v>11</v>
      </c>
      <c r="F14" s="103" t="s">
        <v>26</v>
      </c>
      <c r="H14" s="104">
        <v>11</v>
      </c>
      <c r="I14" s="108">
        <v>11</v>
      </c>
    </row>
    <row r="15" spans="2:12" ht="12">
      <c r="B15" s="102">
        <v>12</v>
      </c>
      <c r="C15" s="103" t="s">
        <v>3400</v>
      </c>
      <c r="E15" s="102">
        <v>12</v>
      </c>
      <c r="F15" s="103" t="s">
        <v>27</v>
      </c>
      <c r="H15" s="104">
        <v>12</v>
      </c>
      <c r="I15" s="108">
        <v>12</v>
      </c>
      <c r="K15" s="92" t="s">
        <v>3297</v>
      </c>
      <c r="L15" s="93" t="s">
        <v>3338</v>
      </c>
    </row>
    <row r="16" spans="2:12" ht="12">
      <c r="B16" s="102">
        <v>13</v>
      </c>
      <c r="C16" s="103" t="s">
        <v>3410</v>
      </c>
      <c r="E16" s="102">
        <v>13</v>
      </c>
      <c r="F16" s="103" t="s">
        <v>28</v>
      </c>
      <c r="H16" s="104">
        <v>13</v>
      </c>
      <c r="I16" s="108">
        <v>13</v>
      </c>
      <c r="K16" s="98" t="s">
        <v>6</v>
      </c>
      <c r="L16" s="111"/>
    </row>
    <row r="17" spans="2:12" ht="12">
      <c r="B17" s="102">
        <v>14</v>
      </c>
      <c r="C17" s="103" t="s">
        <v>3421</v>
      </c>
      <c r="E17" s="102">
        <v>14</v>
      </c>
      <c r="F17" s="103" t="s">
        <v>30</v>
      </c>
      <c r="H17" s="104">
        <v>14</v>
      </c>
      <c r="I17" s="108">
        <v>14</v>
      </c>
      <c r="K17" s="104">
        <v>1</v>
      </c>
      <c r="L17" s="112"/>
    </row>
    <row r="18" spans="2:12" ht="12">
      <c r="B18" s="102">
        <v>15</v>
      </c>
      <c r="C18" s="103" t="s">
        <v>3438</v>
      </c>
      <c r="E18" s="102">
        <v>15</v>
      </c>
      <c r="F18" s="103" t="s">
        <v>32</v>
      </c>
      <c r="H18" s="104">
        <v>15</v>
      </c>
      <c r="I18" s="108">
        <v>15</v>
      </c>
      <c r="K18" s="104">
        <v>2</v>
      </c>
      <c r="L18" s="112" t="s">
        <v>3752</v>
      </c>
    </row>
    <row r="19" spans="2:12" ht="12">
      <c r="B19" s="102">
        <v>16</v>
      </c>
      <c r="C19" s="103" t="s">
        <v>3480</v>
      </c>
      <c r="E19" s="102">
        <v>16</v>
      </c>
      <c r="F19" s="103" t="s">
        <v>33</v>
      </c>
      <c r="H19" s="104">
        <v>16</v>
      </c>
      <c r="I19" s="108">
        <v>16</v>
      </c>
      <c r="K19" s="104">
        <v>3</v>
      </c>
      <c r="L19" s="112" t="s">
        <v>3822</v>
      </c>
    </row>
    <row r="20" spans="2:12" ht="12">
      <c r="B20" s="102">
        <v>17</v>
      </c>
      <c r="C20" s="103" t="s">
        <v>3490</v>
      </c>
      <c r="E20" s="102">
        <v>17</v>
      </c>
      <c r="F20" s="103" t="s">
        <v>34</v>
      </c>
      <c r="H20" s="104">
        <v>17</v>
      </c>
      <c r="I20" s="108">
        <v>17</v>
      </c>
      <c r="K20" s="113">
        <v>4</v>
      </c>
      <c r="L20" s="114" t="s">
        <v>3745</v>
      </c>
    </row>
    <row r="21" spans="2:9" ht="12">
      <c r="B21" s="102">
        <v>18</v>
      </c>
      <c r="C21" s="103" t="s">
        <v>3505</v>
      </c>
      <c r="E21" s="102">
        <v>18</v>
      </c>
      <c r="F21" s="103" t="s">
        <v>36</v>
      </c>
      <c r="H21" s="104">
        <v>18</v>
      </c>
      <c r="I21" s="108">
        <v>18</v>
      </c>
    </row>
    <row r="22" spans="2:9" ht="12">
      <c r="B22" s="102">
        <v>19</v>
      </c>
      <c r="C22" s="103" t="s">
        <v>3533</v>
      </c>
      <c r="E22" s="102">
        <v>19</v>
      </c>
      <c r="F22" s="103" t="s">
        <v>37</v>
      </c>
      <c r="H22" s="104">
        <v>19</v>
      </c>
      <c r="I22" s="108">
        <v>19</v>
      </c>
    </row>
    <row r="23" spans="2:9" ht="12">
      <c r="B23" s="102">
        <v>20</v>
      </c>
      <c r="C23" s="103" t="s">
        <v>3540</v>
      </c>
      <c r="E23" s="102">
        <v>20</v>
      </c>
      <c r="F23" s="103" t="s">
        <v>40</v>
      </c>
      <c r="H23" s="113">
        <v>20</v>
      </c>
      <c r="I23" s="115">
        <v>20</v>
      </c>
    </row>
    <row r="24" spans="2:6" ht="12">
      <c r="B24" s="102">
        <v>21</v>
      </c>
      <c r="C24" s="103" t="s">
        <v>3551</v>
      </c>
      <c r="E24" s="102">
        <v>21</v>
      </c>
      <c r="F24" s="103" t="s">
        <v>43</v>
      </c>
    </row>
    <row r="25" spans="2:9" ht="12">
      <c r="B25" s="102">
        <v>22</v>
      </c>
      <c r="C25" s="103" t="s">
        <v>3557</v>
      </c>
      <c r="E25" s="102">
        <v>22</v>
      </c>
      <c r="F25" s="103" t="s">
        <v>45</v>
      </c>
      <c r="H25" s="92" t="s">
        <v>3297</v>
      </c>
      <c r="I25" s="93" t="s">
        <v>709</v>
      </c>
    </row>
    <row r="26" spans="2:9" ht="12">
      <c r="B26" s="102">
        <v>23</v>
      </c>
      <c r="C26" s="103" t="s">
        <v>3572</v>
      </c>
      <c r="E26" s="102">
        <v>23</v>
      </c>
      <c r="F26" s="103" t="s">
        <v>47</v>
      </c>
      <c r="H26" s="98" t="s">
        <v>6</v>
      </c>
      <c r="I26" s="116"/>
    </row>
    <row r="27" spans="2:9" ht="12">
      <c r="B27" s="102">
        <v>24</v>
      </c>
      <c r="C27" s="103" t="s">
        <v>3579</v>
      </c>
      <c r="E27" s="102">
        <v>24</v>
      </c>
      <c r="F27" s="103" t="s">
        <v>49</v>
      </c>
      <c r="H27" s="104">
        <v>1</v>
      </c>
      <c r="I27" s="117">
        <v>1</v>
      </c>
    </row>
    <row r="28" spans="2:9" ht="12">
      <c r="B28" s="102">
        <v>25</v>
      </c>
      <c r="C28" s="103" t="s">
        <v>3603</v>
      </c>
      <c r="E28" s="102">
        <v>25</v>
      </c>
      <c r="F28" s="103" t="s">
        <v>50</v>
      </c>
      <c r="H28" s="104">
        <v>2</v>
      </c>
      <c r="I28" s="117">
        <v>2</v>
      </c>
    </row>
    <row r="29" spans="2:11" ht="12">
      <c r="B29" s="102">
        <v>26</v>
      </c>
      <c r="C29" s="103" t="s">
        <v>3610</v>
      </c>
      <c r="E29" s="102">
        <v>26</v>
      </c>
      <c r="F29" s="103" t="s">
        <v>51</v>
      </c>
      <c r="H29" s="104">
        <v>3</v>
      </c>
      <c r="I29" s="117">
        <v>3</v>
      </c>
      <c r="K29" s="118"/>
    </row>
    <row r="30" spans="2:9" ht="12">
      <c r="B30" s="102">
        <v>27</v>
      </c>
      <c r="C30" s="103" t="s">
        <v>3617</v>
      </c>
      <c r="E30" s="102">
        <v>27</v>
      </c>
      <c r="F30" s="103" t="s">
        <v>52</v>
      </c>
      <c r="H30" s="104">
        <v>4</v>
      </c>
      <c r="I30" s="117">
        <v>4</v>
      </c>
    </row>
    <row r="31" spans="2:9" ht="12">
      <c r="B31" s="102">
        <v>28</v>
      </c>
      <c r="C31" s="103" t="s">
        <v>3637</v>
      </c>
      <c r="E31" s="102">
        <v>28</v>
      </c>
      <c r="F31" s="103" t="s">
        <v>53</v>
      </c>
      <c r="H31" s="104">
        <v>5</v>
      </c>
      <c r="I31" s="117">
        <v>5</v>
      </c>
    </row>
    <row r="32" spans="2:9" ht="12">
      <c r="B32" s="102">
        <v>29</v>
      </c>
      <c r="C32" s="103" t="s">
        <v>3654</v>
      </c>
      <c r="E32" s="102">
        <v>29</v>
      </c>
      <c r="F32" s="103" t="s">
        <v>54</v>
      </c>
      <c r="H32" s="104">
        <v>6</v>
      </c>
      <c r="I32" s="117">
        <v>6</v>
      </c>
    </row>
    <row r="33" spans="2:9" ht="12">
      <c r="B33" s="102">
        <v>30</v>
      </c>
      <c r="C33" s="103" t="s">
        <v>3671</v>
      </c>
      <c r="E33" s="102">
        <v>30</v>
      </c>
      <c r="F33" s="103" t="s">
        <v>55</v>
      </c>
      <c r="H33" s="104">
        <v>7</v>
      </c>
      <c r="I33" s="117">
        <v>7</v>
      </c>
    </row>
    <row r="34" spans="2:9" ht="12">
      <c r="B34" s="102">
        <v>31</v>
      </c>
      <c r="C34" s="103" t="s">
        <v>3676</v>
      </c>
      <c r="E34" s="102">
        <v>31</v>
      </c>
      <c r="F34" s="103" t="s">
        <v>56</v>
      </c>
      <c r="H34" s="104">
        <v>8</v>
      </c>
      <c r="I34" s="117">
        <v>8</v>
      </c>
    </row>
    <row r="35" spans="2:9" ht="12">
      <c r="B35" s="102">
        <v>32</v>
      </c>
      <c r="C35" s="103" t="s">
        <v>3691</v>
      </c>
      <c r="E35" s="102">
        <v>32</v>
      </c>
      <c r="F35" s="103" t="s">
        <v>57</v>
      </c>
      <c r="H35" s="104">
        <v>9</v>
      </c>
      <c r="I35" s="117">
        <v>9</v>
      </c>
    </row>
    <row r="36" spans="2:9" ht="12">
      <c r="B36" s="102">
        <v>33</v>
      </c>
      <c r="C36" s="103" t="s">
        <v>3728</v>
      </c>
      <c r="E36" s="102">
        <v>33</v>
      </c>
      <c r="F36" s="103" t="s">
        <v>58</v>
      </c>
      <c r="H36" s="104">
        <v>10</v>
      </c>
      <c r="I36" s="117">
        <v>10</v>
      </c>
    </row>
    <row r="37" spans="2:9" ht="12">
      <c r="B37" s="102">
        <v>34</v>
      </c>
      <c r="C37" s="103" t="s">
        <v>3740</v>
      </c>
      <c r="E37" s="102">
        <v>34</v>
      </c>
      <c r="F37" s="103" t="s">
        <v>59</v>
      </c>
      <c r="H37" s="113">
        <v>11</v>
      </c>
      <c r="I37" s="119">
        <v>11</v>
      </c>
    </row>
    <row r="38" spans="2:6" ht="12">
      <c r="B38" s="102">
        <v>35</v>
      </c>
      <c r="C38" s="103" t="s">
        <v>3760</v>
      </c>
      <c r="E38" s="102">
        <v>35</v>
      </c>
      <c r="F38" s="103" t="s">
        <v>60</v>
      </c>
    </row>
    <row r="39" spans="2:9" ht="12">
      <c r="B39" s="102">
        <v>36</v>
      </c>
      <c r="C39" s="103" t="s">
        <v>3770</v>
      </c>
      <c r="E39" s="102">
        <v>36</v>
      </c>
      <c r="F39" s="103" t="s">
        <v>61</v>
      </c>
      <c r="H39" s="92" t="s">
        <v>3297</v>
      </c>
      <c r="I39" s="93" t="s">
        <v>562</v>
      </c>
    </row>
    <row r="40" spans="2:9" ht="12">
      <c r="B40" s="102">
        <v>37</v>
      </c>
      <c r="C40" s="103" t="s">
        <v>3789</v>
      </c>
      <c r="E40" s="102">
        <v>37</v>
      </c>
      <c r="F40" s="103" t="s">
        <v>62</v>
      </c>
      <c r="H40" s="98">
        <v>0</v>
      </c>
      <c r="I40" s="232" t="s">
        <v>563</v>
      </c>
    </row>
    <row r="41" spans="2:9" ht="12">
      <c r="B41" s="102">
        <v>38</v>
      </c>
      <c r="C41" s="103" t="s">
        <v>63</v>
      </c>
      <c r="E41" s="102">
        <v>38</v>
      </c>
      <c r="F41" s="103" t="s">
        <v>64</v>
      </c>
      <c r="H41" s="113">
        <v>1</v>
      </c>
      <c r="I41" s="233" t="s">
        <v>564</v>
      </c>
    </row>
    <row r="42" spans="2:6" ht="12">
      <c r="B42" s="102">
        <v>39</v>
      </c>
      <c r="C42" s="103" t="s">
        <v>65</v>
      </c>
      <c r="E42" s="102">
        <v>39</v>
      </c>
      <c r="F42" s="103" t="s">
        <v>66</v>
      </c>
    </row>
    <row r="43" spans="2:6" ht="12">
      <c r="B43" s="102">
        <v>40</v>
      </c>
      <c r="C43" s="103" t="s">
        <v>3794</v>
      </c>
      <c r="E43" s="102">
        <v>40</v>
      </c>
      <c r="F43" s="103" t="s">
        <v>67</v>
      </c>
    </row>
    <row r="44" spans="2:6" ht="12">
      <c r="B44" s="102">
        <v>41</v>
      </c>
      <c r="C44" s="103" t="s">
        <v>3806</v>
      </c>
      <c r="E44" s="102">
        <v>41</v>
      </c>
      <c r="F44" s="103" t="s">
        <v>68</v>
      </c>
    </row>
    <row r="45" spans="2:6" ht="12">
      <c r="B45" s="102">
        <v>42</v>
      </c>
      <c r="C45" s="103" t="s">
        <v>69</v>
      </c>
      <c r="E45" s="102">
        <v>42</v>
      </c>
      <c r="F45" s="103" t="s">
        <v>70</v>
      </c>
    </row>
    <row r="46" spans="2:6" ht="12">
      <c r="B46" s="102">
        <v>43</v>
      </c>
      <c r="C46" s="103" t="s">
        <v>71</v>
      </c>
      <c r="E46" s="102">
        <v>43</v>
      </c>
      <c r="F46" s="103" t="s">
        <v>72</v>
      </c>
    </row>
    <row r="47" spans="2:6" ht="12">
      <c r="B47" s="102">
        <v>44</v>
      </c>
      <c r="C47" s="103" t="s">
        <v>73</v>
      </c>
      <c r="E47" s="102">
        <v>44</v>
      </c>
      <c r="F47" s="103" t="s">
        <v>74</v>
      </c>
    </row>
    <row r="48" spans="2:6" ht="12">
      <c r="B48" s="102">
        <v>45</v>
      </c>
      <c r="C48" s="103" t="s">
        <v>3809</v>
      </c>
      <c r="E48" s="102">
        <v>45</v>
      </c>
      <c r="F48" s="103" t="s">
        <v>75</v>
      </c>
    </row>
    <row r="49" spans="2:6" ht="12">
      <c r="B49" s="102">
        <v>46</v>
      </c>
      <c r="C49" s="103" t="s">
        <v>76</v>
      </c>
      <c r="E49" s="102">
        <v>46</v>
      </c>
      <c r="F49" s="103" t="s">
        <v>77</v>
      </c>
    </row>
    <row r="50" spans="2:6" ht="12">
      <c r="B50" s="102">
        <v>47</v>
      </c>
      <c r="C50" s="103" t="s">
        <v>78</v>
      </c>
      <c r="E50" s="102">
        <v>47</v>
      </c>
      <c r="F50" s="103" t="s">
        <v>79</v>
      </c>
    </row>
    <row r="51" spans="2:6" ht="12">
      <c r="B51" s="102">
        <v>48</v>
      </c>
      <c r="C51" s="103" t="s">
        <v>80</v>
      </c>
      <c r="E51" s="102">
        <v>48</v>
      </c>
      <c r="F51" s="103" t="s">
        <v>81</v>
      </c>
    </row>
    <row r="52" spans="2:6" ht="12">
      <c r="B52" s="102">
        <v>49</v>
      </c>
      <c r="C52" s="103" t="s">
        <v>82</v>
      </c>
      <c r="E52" s="102">
        <v>49</v>
      </c>
      <c r="F52" s="103" t="s">
        <v>83</v>
      </c>
    </row>
    <row r="53" spans="2:6" ht="12">
      <c r="B53" s="102">
        <v>50</v>
      </c>
      <c r="C53" s="103" t="s">
        <v>3820</v>
      </c>
      <c r="E53" s="102">
        <v>50</v>
      </c>
      <c r="F53" s="103" t="s">
        <v>84</v>
      </c>
    </row>
    <row r="54" spans="2:6" ht="12">
      <c r="B54" s="102">
        <v>51</v>
      </c>
      <c r="C54" s="103" t="s">
        <v>431</v>
      </c>
      <c r="E54" s="102">
        <v>51</v>
      </c>
      <c r="F54" s="103" t="s">
        <v>85</v>
      </c>
    </row>
    <row r="55" spans="2:6" ht="12">
      <c r="B55" s="102">
        <v>52</v>
      </c>
      <c r="C55" s="103" t="s">
        <v>3854</v>
      </c>
      <c r="E55" s="102">
        <v>52</v>
      </c>
      <c r="F55" s="103" t="s">
        <v>86</v>
      </c>
    </row>
    <row r="56" spans="2:6" ht="12">
      <c r="B56" s="102">
        <v>53</v>
      </c>
      <c r="C56" s="103" t="s">
        <v>432</v>
      </c>
      <c r="E56" s="102">
        <v>53</v>
      </c>
      <c r="F56" s="103" t="s">
        <v>87</v>
      </c>
    </row>
    <row r="57" spans="2:6" ht="12">
      <c r="B57" s="102">
        <v>54</v>
      </c>
      <c r="C57" s="103" t="s">
        <v>434</v>
      </c>
      <c r="E57" s="102">
        <v>54</v>
      </c>
      <c r="F57" s="103" t="s">
        <v>88</v>
      </c>
    </row>
    <row r="58" spans="2:6" ht="12">
      <c r="B58" s="102">
        <v>55</v>
      </c>
      <c r="C58" s="103" t="s">
        <v>3879</v>
      </c>
      <c r="E58" s="102">
        <v>55</v>
      </c>
      <c r="F58" s="103" t="s">
        <v>89</v>
      </c>
    </row>
    <row r="59" spans="2:6" ht="12">
      <c r="B59" s="102">
        <v>56</v>
      </c>
      <c r="C59" s="103" t="s">
        <v>435</v>
      </c>
      <c r="E59" s="102">
        <v>56</v>
      </c>
      <c r="F59" s="103" t="s">
        <v>90</v>
      </c>
    </row>
    <row r="60" spans="2:6" ht="12">
      <c r="B60" s="102">
        <v>57</v>
      </c>
      <c r="C60" s="103" t="s">
        <v>436</v>
      </c>
      <c r="E60" s="102">
        <v>57</v>
      </c>
      <c r="F60" s="103" t="s">
        <v>91</v>
      </c>
    </row>
    <row r="61" spans="2:6" ht="12">
      <c r="B61" s="102">
        <v>58</v>
      </c>
      <c r="C61" s="103" t="s">
        <v>437</v>
      </c>
      <c r="E61" s="102">
        <v>58</v>
      </c>
      <c r="F61" s="103" t="s">
        <v>92</v>
      </c>
    </row>
    <row r="62" spans="2:6" ht="12">
      <c r="B62" s="102">
        <v>59</v>
      </c>
      <c r="C62" s="103" t="s">
        <v>438</v>
      </c>
      <c r="E62" s="102">
        <v>59</v>
      </c>
      <c r="F62" s="103" t="s">
        <v>93</v>
      </c>
    </row>
    <row r="63" spans="2:6" ht="12">
      <c r="B63" s="102">
        <v>60</v>
      </c>
      <c r="C63" s="103" t="s">
        <v>3890</v>
      </c>
      <c r="E63" s="102">
        <v>60</v>
      </c>
      <c r="F63" s="103" t="s">
        <v>94</v>
      </c>
    </row>
    <row r="64" spans="2:6" ht="12">
      <c r="B64" s="102">
        <v>61</v>
      </c>
      <c r="C64" s="103" t="s">
        <v>3895</v>
      </c>
      <c r="E64" s="102">
        <v>61</v>
      </c>
      <c r="F64" s="103" t="s">
        <v>95</v>
      </c>
    </row>
    <row r="65" spans="2:6" ht="12">
      <c r="B65" s="102">
        <v>62</v>
      </c>
      <c r="C65" s="103" t="s">
        <v>3906</v>
      </c>
      <c r="E65" s="102">
        <v>62</v>
      </c>
      <c r="F65" s="103" t="s">
        <v>96</v>
      </c>
    </row>
    <row r="66" spans="2:6" ht="12">
      <c r="B66" s="102">
        <v>63</v>
      </c>
      <c r="C66" s="103" t="s">
        <v>3919</v>
      </c>
      <c r="E66" s="102">
        <v>63</v>
      </c>
      <c r="F66" s="103" t="s">
        <v>97</v>
      </c>
    </row>
    <row r="67" spans="2:6" ht="12">
      <c r="B67" s="102">
        <v>64</v>
      </c>
      <c r="C67" s="103" t="s">
        <v>3932</v>
      </c>
      <c r="E67" s="102">
        <v>64</v>
      </c>
      <c r="F67" s="103" t="s">
        <v>98</v>
      </c>
    </row>
    <row r="68" spans="2:6" ht="12">
      <c r="B68" s="102">
        <v>65</v>
      </c>
      <c r="C68" s="103" t="s">
        <v>3936</v>
      </c>
      <c r="E68" s="102">
        <v>65</v>
      </c>
      <c r="F68" s="103" t="s">
        <v>99</v>
      </c>
    </row>
    <row r="69" spans="2:6" ht="12">
      <c r="B69" s="102">
        <v>66</v>
      </c>
      <c r="C69" s="103" t="s">
        <v>3947</v>
      </c>
      <c r="E69" s="102">
        <v>66</v>
      </c>
      <c r="F69" s="103" t="s">
        <v>100</v>
      </c>
    </row>
    <row r="70" spans="2:6" ht="12">
      <c r="B70" s="102">
        <v>67</v>
      </c>
      <c r="C70" s="103" t="s">
        <v>3954</v>
      </c>
      <c r="E70" s="102">
        <v>67</v>
      </c>
      <c r="F70" s="103" t="s">
        <v>101</v>
      </c>
    </row>
    <row r="71" spans="2:6" ht="12">
      <c r="B71" s="102">
        <v>68</v>
      </c>
      <c r="C71" s="103" t="s">
        <v>439</v>
      </c>
      <c r="E71" s="102">
        <v>68</v>
      </c>
      <c r="F71" s="103" t="s">
        <v>102</v>
      </c>
    </row>
    <row r="72" spans="2:6" ht="12">
      <c r="B72" s="102">
        <v>69</v>
      </c>
      <c r="C72" s="103" t="s">
        <v>440</v>
      </c>
      <c r="E72" s="102">
        <v>69</v>
      </c>
      <c r="F72" s="103" t="s">
        <v>103</v>
      </c>
    </row>
    <row r="73" spans="2:6" ht="12">
      <c r="B73" s="102">
        <v>70</v>
      </c>
      <c r="C73" s="103" t="s">
        <v>3958</v>
      </c>
      <c r="E73" s="102">
        <v>70</v>
      </c>
      <c r="F73" s="103" t="s">
        <v>104</v>
      </c>
    </row>
    <row r="74" spans="2:6" ht="12">
      <c r="B74" s="102">
        <v>71</v>
      </c>
      <c r="C74" s="103" t="s">
        <v>441</v>
      </c>
      <c r="E74" s="102">
        <v>71</v>
      </c>
      <c r="F74" s="103" t="s">
        <v>105</v>
      </c>
    </row>
    <row r="75" spans="2:6" ht="12">
      <c r="B75" s="102">
        <v>72</v>
      </c>
      <c r="C75" s="103" t="s">
        <v>3965</v>
      </c>
      <c r="E75" s="102">
        <v>72</v>
      </c>
      <c r="F75" s="103" t="s">
        <v>106</v>
      </c>
    </row>
    <row r="76" spans="2:6" ht="12">
      <c r="B76" s="102">
        <v>73</v>
      </c>
      <c r="C76" s="103" t="s">
        <v>3974</v>
      </c>
      <c r="E76" s="102">
        <v>73</v>
      </c>
      <c r="F76" s="103" t="s">
        <v>107</v>
      </c>
    </row>
    <row r="77" spans="2:6" ht="12">
      <c r="B77" s="102">
        <v>74</v>
      </c>
      <c r="C77" s="103" t="s">
        <v>3981</v>
      </c>
      <c r="E77" s="102">
        <v>74</v>
      </c>
      <c r="F77" s="103" t="s">
        <v>108</v>
      </c>
    </row>
    <row r="78" spans="2:6" ht="12">
      <c r="B78" s="102">
        <v>75</v>
      </c>
      <c r="C78" s="103" t="s">
        <v>3997</v>
      </c>
      <c r="E78" s="102">
        <v>75</v>
      </c>
      <c r="F78" s="103" t="s">
        <v>109</v>
      </c>
    </row>
    <row r="79" spans="2:6" ht="12">
      <c r="B79" s="102">
        <v>76</v>
      </c>
      <c r="C79" s="103" t="s">
        <v>4004</v>
      </c>
      <c r="E79" s="102">
        <v>76</v>
      </c>
      <c r="F79" s="103" t="s">
        <v>110</v>
      </c>
    </row>
    <row r="80" spans="2:6" ht="12">
      <c r="B80" s="102">
        <v>77</v>
      </c>
      <c r="C80" s="103" t="s">
        <v>4015</v>
      </c>
      <c r="E80" s="102">
        <v>77</v>
      </c>
      <c r="F80" s="103" t="s">
        <v>111</v>
      </c>
    </row>
    <row r="81" spans="2:6" ht="12">
      <c r="B81" s="102">
        <v>78</v>
      </c>
      <c r="C81" s="103" t="s">
        <v>4030</v>
      </c>
      <c r="E81" s="102">
        <v>78</v>
      </c>
      <c r="F81" s="103" t="s">
        <v>112</v>
      </c>
    </row>
    <row r="82" spans="2:6" ht="12">
      <c r="B82" s="102">
        <v>79</v>
      </c>
      <c r="C82" s="103" t="s">
        <v>442</v>
      </c>
      <c r="E82" s="102">
        <v>79</v>
      </c>
      <c r="F82" s="103" t="s">
        <v>113</v>
      </c>
    </row>
    <row r="83" spans="2:6" ht="12">
      <c r="B83" s="102">
        <v>80</v>
      </c>
      <c r="C83" s="103" t="s">
        <v>4039</v>
      </c>
      <c r="E83" s="102">
        <v>80</v>
      </c>
      <c r="F83" s="103" t="s">
        <v>114</v>
      </c>
    </row>
    <row r="84" spans="2:6" ht="12">
      <c r="B84" s="102">
        <v>81</v>
      </c>
      <c r="C84" s="103" t="s">
        <v>443</v>
      </c>
      <c r="E84" s="102">
        <v>81</v>
      </c>
      <c r="F84" s="103" t="s">
        <v>115</v>
      </c>
    </row>
    <row r="85" spans="2:6" ht="12">
      <c r="B85" s="102">
        <v>82</v>
      </c>
      <c r="C85" s="103" t="s">
        <v>444</v>
      </c>
      <c r="E85" s="102">
        <v>82</v>
      </c>
      <c r="F85" s="103" t="s">
        <v>116</v>
      </c>
    </row>
    <row r="86" spans="2:6" ht="12">
      <c r="B86" s="102">
        <v>83</v>
      </c>
      <c r="C86" s="103" t="s">
        <v>445</v>
      </c>
      <c r="E86" s="102">
        <v>83</v>
      </c>
      <c r="F86" s="103" t="s">
        <v>117</v>
      </c>
    </row>
    <row r="87" spans="2:6" ht="12">
      <c r="B87" s="102">
        <v>84</v>
      </c>
      <c r="C87" s="103" t="s">
        <v>446</v>
      </c>
      <c r="E87" s="102">
        <v>84</v>
      </c>
      <c r="F87" s="103" t="s">
        <v>118</v>
      </c>
    </row>
    <row r="88" spans="2:6" ht="12">
      <c r="B88" s="102">
        <v>85</v>
      </c>
      <c r="C88" s="103" t="s">
        <v>4048</v>
      </c>
      <c r="E88" s="102">
        <v>85</v>
      </c>
      <c r="F88" s="103" t="s">
        <v>119</v>
      </c>
    </row>
    <row r="89" spans="2:6" ht="12">
      <c r="B89" s="102">
        <v>86</v>
      </c>
      <c r="C89" s="103" t="s">
        <v>447</v>
      </c>
      <c r="E89" s="102">
        <v>86</v>
      </c>
      <c r="F89" s="103" t="s">
        <v>120</v>
      </c>
    </row>
    <row r="90" spans="2:6" ht="12">
      <c r="B90" s="102">
        <v>87</v>
      </c>
      <c r="C90" s="103" t="s">
        <v>448</v>
      </c>
      <c r="E90" s="102">
        <v>87</v>
      </c>
      <c r="F90" s="103" t="s">
        <v>121</v>
      </c>
    </row>
    <row r="91" spans="2:6" ht="12">
      <c r="B91" s="102">
        <v>88</v>
      </c>
      <c r="C91" s="103" t="s">
        <v>449</v>
      </c>
      <c r="E91" s="102">
        <v>88</v>
      </c>
      <c r="F91" s="103" t="s">
        <v>122</v>
      </c>
    </row>
    <row r="92" spans="2:6" ht="12">
      <c r="B92" s="102">
        <v>89</v>
      </c>
      <c r="C92" s="103" t="s">
        <v>450</v>
      </c>
      <c r="E92" s="102">
        <v>89</v>
      </c>
      <c r="F92" s="103" t="s">
        <v>123</v>
      </c>
    </row>
    <row r="93" spans="2:6" ht="12">
      <c r="B93" s="102">
        <v>90</v>
      </c>
      <c r="C93" s="103" t="s">
        <v>4055</v>
      </c>
      <c r="E93" s="102">
        <v>90</v>
      </c>
      <c r="F93" s="103" t="s">
        <v>124</v>
      </c>
    </row>
    <row r="94" spans="2:6" ht="12">
      <c r="B94" s="102">
        <v>91</v>
      </c>
      <c r="C94" s="103" t="s">
        <v>4062</v>
      </c>
      <c r="E94" s="102">
        <v>91</v>
      </c>
      <c r="F94" s="103" t="s">
        <v>125</v>
      </c>
    </row>
    <row r="95" spans="2:6" ht="12">
      <c r="B95" s="102">
        <v>92</v>
      </c>
      <c r="C95" s="103" t="s">
        <v>4069</v>
      </c>
      <c r="E95" s="102">
        <v>92</v>
      </c>
      <c r="F95" s="103" t="s">
        <v>126</v>
      </c>
    </row>
    <row r="96" spans="2:6" ht="12">
      <c r="B96" s="102">
        <v>93</v>
      </c>
      <c r="C96" s="103" t="s">
        <v>4081</v>
      </c>
      <c r="E96" s="102">
        <v>93</v>
      </c>
      <c r="F96" s="103" t="s">
        <v>127</v>
      </c>
    </row>
    <row r="97" spans="2:6" ht="12">
      <c r="B97" s="102">
        <v>94</v>
      </c>
      <c r="C97" s="103" t="s">
        <v>451</v>
      </c>
      <c r="E97" s="102">
        <v>94</v>
      </c>
      <c r="F97" s="103" t="s">
        <v>128</v>
      </c>
    </row>
    <row r="98" spans="2:6" ht="12">
      <c r="B98" s="102">
        <v>95</v>
      </c>
      <c r="C98" s="103" t="s">
        <v>4098</v>
      </c>
      <c r="E98" s="102">
        <v>95</v>
      </c>
      <c r="F98" s="103" t="s">
        <v>129</v>
      </c>
    </row>
    <row r="99" spans="2:6" ht="12">
      <c r="B99" s="102">
        <v>96</v>
      </c>
      <c r="C99" s="103" t="s">
        <v>452</v>
      </c>
      <c r="E99" s="102">
        <v>96</v>
      </c>
      <c r="F99" s="103" t="s">
        <v>130</v>
      </c>
    </row>
    <row r="100" spans="2:6" ht="12">
      <c r="B100" s="102">
        <v>97</v>
      </c>
      <c r="C100" s="103" t="s">
        <v>453</v>
      </c>
      <c r="E100" s="102">
        <v>97</v>
      </c>
      <c r="F100" s="103" t="s">
        <v>131</v>
      </c>
    </row>
    <row r="101" spans="2:6" ht="12">
      <c r="B101" s="102">
        <v>98</v>
      </c>
      <c r="C101" s="103" t="s">
        <v>454</v>
      </c>
      <c r="E101" s="102">
        <v>98</v>
      </c>
      <c r="F101" s="103" t="s">
        <v>132</v>
      </c>
    </row>
    <row r="102" spans="2:6" ht="12">
      <c r="B102" s="102">
        <v>99</v>
      </c>
      <c r="C102" s="103" t="s">
        <v>1</v>
      </c>
      <c r="E102" s="102">
        <v>99</v>
      </c>
      <c r="F102" s="103" t="s">
        <v>133</v>
      </c>
    </row>
    <row r="103" spans="2:6" ht="12">
      <c r="B103" s="120">
        <v>100</v>
      </c>
      <c r="C103" s="121" t="s">
        <v>455</v>
      </c>
      <c r="E103" s="102">
        <v>100</v>
      </c>
      <c r="F103" s="103" t="s">
        <v>134</v>
      </c>
    </row>
    <row r="104" spans="5:6" ht="12">
      <c r="E104" s="102">
        <v>101</v>
      </c>
      <c r="F104" s="103" t="s">
        <v>135</v>
      </c>
    </row>
    <row r="105" spans="5:6" ht="12">
      <c r="E105" s="102">
        <v>102</v>
      </c>
      <c r="F105" s="103" t="s">
        <v>136</v>
      </c>
    </row>
    <row r="106" spans="5:6" ht="12">
      <c r="E106" s="102">
        <v>103</v>
      </c>
      <c r="F106" s="103" t="s">
        <v>137</v>
      </c>
    </row>
    <row r="107" spans="5:6" ht="12">
      <c r="E107" s="102">
        <v>104</v>
      </c>
      <c r="F107" s="103" t="s">
        <v>138</v>
      </c>
    </row>
    <row r="108" spans="5:6" ht="12">
      <c r="E108" s="102">
        <v>105</v>
      </c>
      <c r="F108" s="103" t="s">
        <v>139</v>
      </c>
    </row>
    <row r="109" spans="5:6" ht="12">
      <c r="E109" s="102">
        <v>106</v>
      </c>
      <c r="F109" s="103" t="s">
        <v>140</v>
      </c>
    </row>
    <row r="110" spans="5:6" ht="12">
      <c r="E110" s="102">
        <v>107</v>
      </c>
      <c r="F110" s="103" t="s">
        <v>141</v>
      </c>
    </row>
    <row r="111" spans="5:6" ht="12">
      <c r="E111" s="102">
        <v>108</v>
      </c>
      <c r="F111" s="103" t="s">
        <v>142</v>
      </c>
    </row>
    <row r="112" spans="5:6" ht="12">
      <c r="E112" s="102">
        <v>109</v>
      </c>
      <c r="F112" s="103" t="s">
        <v>143</v>
      </c>
    </row>
    <row r="113" spans="5:6" ht="12">
      <c r="E113" s="102">
        <v>110</v>
      </c>
      <c r="F113" s="103" t="s">
        <v>144</v>
      </c>
    </row>
    <row r="114" spans="5:6" ht="12">
      <c r="E114" s="102">
        <v>111</v>
      </c>
      <c r="F114" s="103" t="s">
        <v>145</v>
      </c>
    </row>
    <row r="115" spans="5:6" ht="12">
      <c r="E115" s="102">
        <v>112</v>
      </c>
      <c r="F115" s="103" t="s">
        <v>146</v>
      </c>
    </row>
    <row r="116" spans="5:6" ht="12">
      <c r="E116" s="102">
        <v>113</v>
      </c>
      <c r="F116" s="103" t="s">
        <v>147</v>
      </c>
    </row>
    <row r="117" spans="5:6" ht="12">
      <c r="E117" s="102">
        <v>114</v>
      </c>
      <c r="F117" s="103" t="s">
        <v>148</v>
      </c>
    </row>
    <row r="118" spans="5:6" ht="12">
      <c r="E118" s="102">
        <v>115</v>
      </c>
      <c r="F118" s="103" t="s">
        <v>149</v>
      </c>
    </row>
    <row r="119" spans="5:6" ht="12">
      <c r="E119" s="102">
        <v>116</v>
      </c>
      <c r="F119" s="103" t="s">
        <v>150</v>
      </c>
    </row>
    <row r="120" spans="5:6" ht="12">
      <c r="E120" s="102">
        <v>117</v>
      </c>
      <c r="F120" s="103" t="s">
        <v>151</v>
      </c>
    </row>
    <row r="121" spans="5:6" ht="12">
      <c r="E121" s="102">
        <v>118</v>
      </c>
      <c r="F121" s="103" t="s">
        <v>152</v>
      </c>
    </row>
    <row r="122" spans="5:6" ht="12">
      <c r="E122" s="102">
        <v>119</v>
      </c>
      <c r="F122" s="103" t="s">
        <v>153</v>
      </c>
    </row>
    <row r="123" spans="5:6" ht="12">
      <c r="E123" s="102">
        <v>120</v>
      </c>
      <c r="F123" s="103" t="s">
        <v>154</v>
      </c>
    </row>
    <row r="124" spans="5:6" ht="12">
      <c r="E124" s="102">
        <v>121</v>
      </c>
      <c r="F124" s="103" t="s">
        <v>155</v>
      </c>
    </row>
    <row r="125" spans="5:6" ht="12">
      <c r="E125" s="102">
        <v>122</v>
      </c>
      <c r="F125" s="103" t="s">
        <v>156</v>
      </c>
    </row>
    <row r="126" spans="5:6" ht="12">
      <c r="E126" s="102">
        <v>123</v>
      </c>
      <c r="F126" s="103" t="s">
        <v>157</v>
      </c>
    </row>
    <row r="127" spans="5:6" ht="12">
      <c r="E127" s="102">
        <v>124</v>
      </c>
      <c r="F127" s="103" t="s">
        <v>158</v>
      </c>
    </row>
    <row r="128" spans="5:6" ht="12">
      <c r="E128" s="102">
        <v>125</v>
      </c>
      <c r="F128" s="103" t="s">
        <v>159</v>
      </c>
    </row>
    <row r="129" spans="5:6" ht="12">
      <c r="E129" s="102">
        <v>126</v>
      </c>
      <c r="F129" s="103" t="s">
        <v>160</v>
      </c>
    </row>
    <row r="130" spans="5:6" ht="12">
      <c r="E130" s="102">
        <v>127</v>
      </c>
      <c r="F130" s="103" t="s">
        <v>161</v>
      </c>
    </row>
    <row r="131" spans="5:6" ht="12">
      <c r="E131" s="102">
        <v>128</v>
      </c>
      <c r="F131" s="103" t="s">
        <v>162</v>
      </c>
    </row>
    <row r="132" spans="5:6" ht="12">
      <c r="E132" s="102">
        <v>129</v>
      </c>
      <c r="F132" s="103" t="s">
        <v>163</v>
      </c>
    </row>
    <row r="133" spans="5:6" ht="12">
      <c r="E133" s="102">
        <v>130</v>
      </c>
      <c r="F133" s="103" t="s">
        <v>164</v>
      </c>
    </row>
    <row r="134" spans="5:6" ht="12">
      <c r="E134" s="102">
        <v>131</v>
      </c>
      <c r="F134" s="103" t="s">
        <v>165</v>
      </c>
    </row>
    <row r="135" spans="5:6" ht="12">
      <c r="E135" s="102">
        <v>132</v>
      </c>
      <c r="F135" s="103" t="s">
        <v>166</v>
      </c>
    </row>
    <row r="136" spans="5:6" ht="12">
      <c r="E136" s="102">
        <v>133</v>
      </c>
      <c r="F136" s="103" t="s">
        <v>167</v>
      </c>
    </row>
    <row r="137" spans="5:6" ht="12">
      <c r="E137" s="102">
        <v>134</v>
      </c>
      <c r="F137" s="103" t="s">
        <v>168</v>
      </c>
    </row>
    <row r="138" spans="5:6" ht="12">
      <c r="E138" s="102">
        <v>135</v>
      </c>
      <c r="F138" s="103" t="s">
        <v>169</v>
      </c>
    </row>
    <row r="139" spans="5:6" ht="12">
      <c r="E139" s="102">
        <v>136</v>
      </c>
      <c r="F139" s="103" t="s">
        <v>170</v>
      </c>
    </row>
    <row r="140" spans="5:6" ht="12">
      <c r="E140" s="102">
        <v>137</v>
      </c>
      <c r="F140" s="103" t="s">
        <v>171</v>
      </c>
    </row>
    <row r="141" spans="5:6" ht="12">
      <c r="E141" s="102">
        <v>138</v>
      </c>
      <c r="F141" s="103" t="s">
        <v>172</v>
      </c>
    </row>
    <row r="142" spans="5:6" ht="12">
      <c r="E142" s="102">
        <v>139</v>
      </c>
      <c r="F142" s="103" t="s">
        <v>173</v>
      </c>
    </row>
    <row r="143" spans="5:6" ht="12">
      <c r="E143" s="102">
        <v>140</v>
      </c>
      <c r="F143" s="103" t="s">
        <v>174</v>
      </c>
    </row>
    <row r="144" spans="5:6" ht="12">
      <c r="E144" s="102">
        <v>141</v>
      </c>
      <c r="F144" s="103" t="s">
        <v>175</v>
      </c>
    </row>
    <row r="145" spans="5:6" ht="12">
      <c r="E145" s="102">
        <v>142</v>
      </c>
      <c r="F145" s="103" t="s">
        <v>176</v>
      </c>
    </row>
    <row r="146" spans="5:6" ht="12">
      <c r="E146" s="102">
        <v>143</v>
      </c>
      <c r="F146" s="103" t="s">
        <v>177</v>
      </c>
    </row>
    <row r="147" spans="5:6" ht="12">
      <c r="E147" s="102">
        <v>144</v>
      </c>
      <c r="F147" s="103" t="s">
        <v>178</v>
      </c>
    </row>
    <row r="148" spans="5:6" ht="12">
      <c r="E148" s="102">
        <v>145</v>
      </c>
      <c r="F148" s="103" t="s">
        <v>179</v>
      </c>
    </row>
    <row r="149" spans="5:6" ht="12">
      <c r="E149" s="102">
        <v>146</v>
      </c>
      <c r="F149" s="103" t="s">
        <v>180</v>
      </c>
    </row>
    <row r="150" spans="5:6" ht="12">
      <c r="E150" s="102">
        <v>147</v>
      </c>
      <c r="F150" s="103" t="s">
        <v>181</v>
      </c>
    </row>
    <row r="151" spans="5:6" ht="12">
      <c r="E151" s="102">
        <v>148</v>
      </c>
      <c r="F151" s="103" t="s">
        <v>182</v>
      </c>
    </row>
    <row r="152" spans="5:6" ht="12">
      <c r="E152" s="102">
        <v>149</v>
      </c>
      <c r="F152" s="103" t="s">
        <v>183</v>
      </c>
    </row>
    <row r="153" spans="5:6" ht="12">
      <c r="E153" s="102">
        <v>150</v>
      </c>
      <c r="F153" s="103" t="s">
        <v>184</v>
      </c>
    </row>
    <row r="154" spans="5:6" ht="12">
      <c r="E154" s="102">
        <v>151</v>
      </c>
      <c r="F154" s="103" t="s">
        <v>185</v>
      </c>
    </row>
    <row r="155" spans="5:6" ht="12">
      <c r="E155" s="102">
        <v>152</v>
      </c>
      <c r="F155" s="103" t="s">
        <v>186</v>
      </c>
    </row>
    <row r="156" spans="5:6" ht="12">
      <c r="E156" s="102">
        <v>153</v>
      </c>
      <c r="F156" s="103" t="s">
        <v>187</v>
      </c>
    </row>
    <row r="157" spans="5:6" ht="12">
      <c r="E157" s="102">
        <v>154</v>
      </c>
      <c r="F157" s="103" t="s">
        <v>188</v>
      </c>
    </row>
    <row r="158" spans="5:6" ht="12">
      <c r="E158" s="102">
        <v>155</v>
      </c>
      <c r="F158" s="103" t="s">
        <v>189</v>
      </c>
    </row>
    <row r="159" spans="5:6" ht="12">
      <c r="E159" s="102">
        <v>156</v>
      </c>
      <c r="F159" s="103" t="s">
        <v>190</v>
      </c>
    </row>
    <row r="160" spans="5:6" ht="12">
      <c r="E160" s="102">
        <v>157</v>
      </c>
      <c r="F160" s="103" t="s">
        <v>191</v>
      </c>
    </row>
    <row r="161" spans="5:6" ht="12">
      <c r="E161" s="102">
        <v>158</v>
      </c>
      <c r="F161" s="103" t="s">
        <v>192</v>
      </c>
    </row>
    <row r="162" spans="5:6" ht="12">
      <c r="E162" s="102">
        <v>159</v>
      </c>
      <c r="F162" s="103" t="s">
        <v>193</v>
      </c>
    </row>
    <row r="163" spans="5:6" ht="12">
      <c r="E163" s="102">
        <v>160</v>
      </c>
      <c r="F163" s="103" t="s">
        <v>194</v>
      </c>
    </row>
    <row r="164" spans="5:6" ht="12">
      <c r="E164" s="102">
        <v>161</v>
      </c>
      <c r="F164" s="103" t="s">
        <v>195</v>
      </c>
    </row>
    <row r="165" spans="5:6" ht="12">
      <c r="E165" s="102">
        <v>162</v>
      </c>
      <c r="F165" s="103" t="s">
        <v>196</v>
      </c>
    </row>
    <row r="166" spans="5:6" ht="12">
      <c r="E166" s="102">
        <v>163</v>
      </c>
      <c r="F166" s="103" t="s">
        <v>197</v>
      </c>
    </row>
    <row r="167" spans="5:6" ht="12">
      <c r="E167" s="102">
        <v>164</v>
      </c>
      <c r="F167" s="103" t="s">
        <v>198</v>
      </c>
    </row>
    <row r="168" spans="5:6" ht="12">
      <c r="E168" s="102">
        <v>165</v>
      </c>
      <c r="F168" s="103" t="s">
        <v>199</v>
      </c>
    </row>
    <row r="169" spans="5:6" ht="12">
      <c r="E169" s="102">
        <v>166</v>
      </c>
      <c r="F169" s="103" t="s">
        <v>200</v>
      </c>
    </row>
    <row r="170" spans="5:6" ht="12">
      <c r="E170" s="102">
        <v>167</v>
      </c>
      <c r="F170" s="103" t="s">
        <v>201</v>
      </c>
    </row>
    <row r="171" spans="5:6" ht="12">
      <c r="E171" s="102">
        <v>168</v>
      </c>
      <c r="F171" s="103" t="s">
        <v>202</v>
      </c>
    </row>
    <row r="172" spans="5:6" ht="12">
      <c r="E172" s="102">
        <v>169</v>
      </c>
      <c r="F172" s="103" t="s">
        <v>203</v>
      </c>
    </row>
    <row r="173" spans="5:6" ht="12">
      <c r="E173" s="102">
        <v>170</v>
      </c>
      <c r="F173" s="103" t="s">
        <v>204</v>
      </c>
    </row>
    <row r="174" spans="5:6" ht="12">
      <c r="E174" s="102">
        <v>171</v>
      </c>
      <c r="F174" s="103" t="s">
        <v>205</v>
      </c>
    </row>
    <row r="175" spans="5:6" ht="12">
      <c r="E175" s="102">
        <v>172</v>
      </c>
      <c r="F175" s="103" t="s">
        <v>206</v>
      </c>
    </row>
    <row r="176" spans="5:6" ht="12">
      <c r="E176" s="102">
        <v>173</v>
      </c>
      <c r="F176" s="103" t="s">
        <v>207</v>
      </c>
    </row>
    <row r="177" spans="5:6" ht="12">
      <c r="E177" s="102">
        <v>174</v>
      </c>
      <c r="F177" s="103" t="s">
        <v>208</v>
      </c>
    </row>
    <row r="178" spans="5:6" ht="12">
      <c r="E178" s="102">
        <v>175</v>
      </c>
      <c r="F178" s="103" t="s">
        <v>209</v>
      </c>
    </row>
    <row r="179" spans="5:6" ht="12">
      <c r="E179" s="102">
        <v>176</v>
      </c>
      <c r="F179" s="103" t="s">
        <v>210</v>
      </c>
    </row>
    <row r="180" spans="5:6" ht="12">
      <c r="E180" s="102">
        <v>177</v>
      </c>
      <c r="F180" s="103" t="s">
        <v>211</v>
      </c>
    </row>
    <row r="181" spans="5:6" ht="12">
      <c r="E181" s="102">
        <v>178</v>
      </c>
      <c r="F181" s="103" t="s">
        <v>212</v>
      </c>
    </row>
    <row r="182" spans="5:6" ht="12">
      <c r="E182" s="102">
        <v>179</v>
      </c>
      <c r="F182" s="103" t="s">
        <v>213</v>
      </c>
    </row>
    <row r="183" spans="5:6" ht="12">
      <c r="E183" s="102">
        <v>180</v>
      </c>
      <c r="F183" s="103" t="s">
        <v>214</v>
      </c>
    </row>
    <row r="184" spans="5:6" ht="12">
      <c r="E184" s="102">
        <v>181</v>
      </c>
      <c r="F184" s="103" t="s">
        <v>215</v>
      </c>
    </row>
    <row r="185" spans="5:6" ht="12">
      <c r="E185" s="102">
        <v>182</v>
      </c>
      <c r="F185" s="103" t="s">
        <v>216</v>
      </c>
    </row>
    <row r="186" spans="5:6" ht="12">
      <c r="E186" s="102">
        <v>183</v>
      </c>
      <c r="F186" s="103" t="s">
        <v>217</v>
      </c>
    </row>
    <row r="187" spans="5:6" ht="12">
      <c r="E187" s="102">
        <v>184</v>
      </c>
      <c r="F187" s="103" t="s">
        <v>218</v>
      </c>
    </row>
    <row r="188" spans="5:6" ht="12">
      <c r="E188" s="102">
        <v>185</v>
      </c>
      <c r="F188" s="103" t="s">
        <v>219</v>
      </c>
    </row>
    <row r="189" spans="5:6" ht="12">
      <c r="E189" s="102">
        <v>186</v>
      </c>
      <c r="F189" s="103" t="s">
        <v>220</v>
      </c>
    </row>
    <row r="190" spans="5:6" ht="12">
      <c r="E190" s="102">
        <v>187</v>
      </c>
      <c r="F190" s="103" t="s">
        <v>221</v>
      </c>
    </row>
    <row r="191" spans="5:6" ht="12">
      <c r="E191" s="102">
        <v>188</v>
      </c>
      <c r="F191" s="103" t="s">
        <v>222</v>
      </c>
    </row>
    <row r="192" spans="5:6" ht="12">
      <c r="E192" s="102">
        <v>189</v>
      </c>
      <c r="F192" s="103" t="s">
        <v>223</v>
      </c>
    </row>
    <row r="193" spans="5:6" ht="12">
      <c r="E193" s="102">
        <v>190</v>
      </c>
      <c r="F193" s="103" t="s">
        <v>224</v>
      </c>
    </row>
    <row r="194" spans="5:6" ht="12">
      <c r="E194" s="102">
        <v>191</v>
      </c>
      <c r="F194" s="103" t="s">
        <v>225</v>
      </c>
    </row>
    <row r="195" spans="5:6" ht="12">
      <c r="E195" s="102">
        <v>192</v>
      </c>
      <c r="F195" s="103" t="s">
        <v>226</v>
      </c>
    </row>
    <row r="196" spans="5:6" ht="12">
      <c r="E196" s="102">
        <v>193</v>
      </c>
      <c r="F196" s="103" t="s">
        <v>227</v>
      </c>
    </row>
    <row r="197" spans="5:6" ht="12">
      <c r="E197" s="102">
        <v>194</v>
      </c>
      <c r="F197" s="103" t="s">
        <v>228</v>
      </c>
    </row>
    <row r="198" spans="5:6" ht="12">
      <c r="E198" s="102">
        <v>195</v>
      </c>
      <c r="F198" s="103" t="s">
        <v>229</v>
      </c>
    </row>
    <row r="199" spans="5:6" ht="12">
      <c r="E199" s="102">
        <v>196</v>
      </c>
      <c r="F199" s="103" t="s">
        <v>230</v>
      </c>
    </row>
    <row r="200" spans="5:6" ht="12">
      <c r="E200" s="102">
        <v>197</v>
      </c>
      <c r="F200" s="103" t="s">
        <v>231</v>
      </c>
    </row>
    <row r="201" spans="5:6" ht="12">
      <c r="E201" s="102">
        <v>198</v>
      </c>
      <c r="F201" s="103" t="s">
        <v>232</v>
      </c>
    </row>
    <row r="202" spans="5:6" ht="12">
      <c r="E202" s="102">
        <v>199</v>
      </c>
      <c r="F202" s="103" t="s">
        <v>233</v>
      </c>
    </row>
    <row r="203" spans="5:6" ht="12">
      <c r="E203" s="102">
        <v>200</v>
      </c>
      <c r="F203" s="103" t="s">
        <v>234</v>
      </c>
    </row>
    <row r="204" spans="5:6" ht="12">
      <c r="E204" s="102">
        <v>201</v>
      </c>
      <c r="F204" s="103" t="s">
        <v>235</v>
      </c>
    </row>
    <row r="205" spans="5:6" ht="12">
      <c r="E205" s="102">
        <v>202</v>
      </c>
      <c r="F205" s="103" t="s">
        <v>236</v>
      </c>
    </row>
    <row r="206" spans="5:6" ht="12">
      <c r="E206" s="102">
        <v>203</v>
      </c>
      <c r="F206" s="103" t="s">
        <v>237</v>
      </c>
    </row>
    <row r="207" spans="5:6" ht="12">
      <c r="E207" s="102">
        <v>204</v>
      </c>
      <c r="F207" s="103" t="s">
        <v>238</v>
      </c>
    </row>
    <row r="208" spans="5:6" ht="12">
      <c r="E208" s="102">
        <v>205</v>
      </c>
      <c r="F208" s="103" t="s">
        <v>239</v>
      </c>
    </row>
    <row r="209" spans="5:6" ht="12">
      <c r="E209" s="102">
        <v>206</v>
      </c>
      <c r="F209" s="103" t="s">
        <v>240</v>
      </c>
    </row>
    <row r="210" spans="5:6" ht="12">
      <c r="E210" s="102">
        <v>207</v>
      </c>
      <c r="F210" s="103" t="s">
        <v>241</v>
      </c>
    </row>
    <row r="211" spans="5:6" ht="12">
      <c r="E211" s="102">
        <v>208</v>
      </c>
      <c r="F211" s="103" t="s">
        <v>242</v>
      </c>
    </row>
    <row r="212" spans="5:6" ht="12">
      <c r="E212" s="102">
        <v>209</v>
      </c>
      <c r="F212" s="103" t="s">
        <v>243</v>
      </c>
    </row>
    <row r="213" spans="5:6" ht="12">
      <c r="E213" s="102">
        <v>210</v>
      </c>
      <c r="F213" s="103" t="s">
        <v>248</v>
      </c>
    </row>
    <row r="214" spans="5:6" ht="12">
      <c r="E214" s="102">
        <v>211</v>
      </c>
      <c r="F214" s="103" t="s">
        <v>249</v>
      </c>
    </row>
    <row r="215" spans="5:6" ht="12">
      <c r="E215" s="102">
        <v>212</v>
      </c>
      <c r="F215" s="103" t="s">
        <v>250</v>
      </c>
    </row>
    <row r="216" spans="5:6" ht="12">
      <c r="E216" s="102">
        <v>213</v>
      </c>
      <c r="F216" s="103" t="s">
        <v>251</v>
      </c>
    </row>
    <row r="217" spans="5:6" ht="12">
      <c r="E217" s="102">
        <v>214</v>
      </c>
      <c r="F217" s="103" t="s">
        <v>252</v>
      </c>
    </row>
    <row r="218" spans="5:6" ht="12">
      <c r="E218" s="102">
        <v>215</v>
      </c>
      <c r="F218" s="103" t="s">
        <v>253</v>
      </c>
    </row>
    <row r="219" spans="5:6" ht="12">
      <c r="E219" s="102">
        <v>216</v>
      </c>
      <c r="F219" s="103" t="s">
        <v>254</v>
      </c>
    </row>
    <row r="220" spans="5:6" ht="12">
      <c r="E220" s="102">
        <v>217</v>
      </c>
      <c r="F220" s="103" t="s">
        <v>255</v>
      </c>
    </row>
    <row r="221" spans="5:6" ht="12">
      <c r="E221" s="102">
        <v>218</v>
      </c>
      <c r="F221" s="103" t="s">
        <v>256</v>
      </c>
    </row>
    <row r="222" spans="5:6" ht="12">
      <c r="E222" s="102">
        <v>219</v>
      </c>
      <c r="F222" s="103" t="s">
        <v>257</v>
      </c>
    </row>
    <row r="223" spans="5:6" ht="12">
      <c r="E223" s="102">
        <v>220</v>
      </c>
      <c r="F223" s="103" t="s">
        <v>258</v>
      </c>
    </row>
    <row r="224" spans="5:6" ht="12">
      <c r="E224" s="102">
        <v>221</v>
      </c>
      <c r="F224" s="103" t="s">
        <v>259</v>
      </c>
    </row>
    <row r="225" spans="5:6" ht="12">
      <c r="E225" s="102">
        <v>222</v>
      </c>
      <c r="F225" s="103" t="s">
        <v>260</v>
      </c>
    </row>
    <row r="226" spans="5:6" ht="12">
      <c r="E226" s="102">
        <v>223</v>
      </c>
      <c r="F226" s="103" t="s">
        <v>261</v>
      </c>
    </row>
    <row r="227" spans="5:6" ht="12">
      <c r="E227" s="102">
        <v>224</v>
      </c>
      <c r="F227" s="103" t="s">
        <v>262</v>
      </c>
    </row>
    <row r="228" spans="5:6" ht="12">
      <c r="E228" s="102">
        <v>225</v>
      </c>
      <c r="F228" s="103" t="s">
        <v>263</v>
      </c>
    </row>
    <row r="229" spans="5:6" ht="12">
      <c r="E229" s="102">
        <v>226</v>
      </c>
      <c r="F229" s="103" t="s">
        <v>264</v>
      </c>
    </row>
    <row r="230" spans="5:6" ht="12">
      <c r="E230" s="102">
        <v>227</v>
      </c>
      <c r="F230" s="103" t="s">
        <v>265</v>
      </c>
    </row>
    <row r="231" spans="5:6" ht="12">
      <c r="E231" s="102">
        <v>228</v>
      </c>
      <c r="F231" s="103" t="s">
        <v>266</v>
      </c>
    </row>
    <row r="232" spans="5:6" ht="12">
      <c r="E232" s="102">
        <v>229</v>
      </c>
      <c r="F232" s="103" t="s">
        <v>267</v>
      </c>
    </row>
    <row r="233" spans="5:6" ht="12">
      <c r="E233" s="102">
        <v>230</v>
      </c>
      <c r="F233" s="103" t="s">
        <v>268</v>
      </c>
    </row>
    <row r="234" spans="5:6" ht="12">
      <c r="E234" s="102">
        <v>231</v>
      </c>
      <c r="F234" s="103" t="s">
        <v>269</v>
      </c>
    </row>
    <row r="235" spans="5:6" ht="12">
      <c r="E235" s="102">
        <v>232</v>
      </c>
      <c r="F235" s="103" t="s">
        <v>270</v>
      </c>
    </row>
    <row r="236" spans="5:6" ht="12">
      <c r="E236" s="102">
        <v>233</v>
      </c>
      <c r="F236" s="103" t="s">
        <v>271</v>
      </c>
    </row>
    <row r="237" spans="5:6" ht="12">
      <c r="E237" s="102">
        <v>234</v>
      </c>
      <c r="F237" s="103" t="s">
        <v>272</v>
      </c>
    </row>
    <row r="238" spans="5:6" ht="12">
      <c r="E238" s="102">
        <v>235</v>
      </c>
      <c r="F238" s="103" t="s">
        <v>273</v>
      </c>
    </row>
    <row r="239" spans="5:6" ht="12">
      <c r="E239" s="102">
        <v>236</v>
      </c>
      <c r="F239" s="103" t="s">
        <v>274</v>
      </c>
    </row>
    <row r="240" spans="5:6" ht="12">
      <c r="E240" s="102">
        <v>237</v>
      </c>
      <c r="F240" s="103" t="s">
        <v>275</v>
      </c>
    </row>
    <row r="241" spans="5:6" ht="12">
      <c r="E241" s="102">
        <v>238</v>
      </c>
      <c r="F241" s="103" t="s">
        <v>276</v>
      </c>
    </row>
    <row r="242" spans="5:6" ht="12">
      <c r="E242" s="102">
        <v>239</v>
      </c>
      <c r="F242" s="103" t="s">
        <v>277</v>
      </c>
    </row>
    <row r="243" spans="5:6" ht="12">
      <c r="E243" s="102">
        <v>240</v>
      </c>
      <c r="F243" s="103" t="s">
        <v>278</v>
      </c>
    </row>
    <row r="244" spans="5:6" ht="12">
      <c r="E244" s="102">
        <v>241</v>
      </c>
      <c r="F244" s="103" t="s">
        <v>279</v>
      </c>
    </row>
    <row r="245" spans="5:6" ht="12">
      <c r="E245" s="102">
        <v>242</v>
      </c>
      <c r="F245" s="103" t="s">
        <v>280</v>
      </c>
    </row>
    <row r="246" spans="5:6" ht="12">
      <c r="E246" s="102">
        <v>243</v>
      </c>
      <c r="F246" s="103" t="s">
        <v>281</v>
      </c>
    </row>
    <row r="247" spans="5:6" ht="12">
      <c r="E247" s="102">
        <v>244</v>
      </c>
      <c r="F247" s="103" t="s">
        <v>282</v>
      </c>
    </row>
    <row r="248" spans="5:6" ht="12">
      <c r="E248" s="102">
        <v>245</v>
      </c>
      <c r="F248" s="103" t="s">
        <v>283</v>
      </c>
    </row>
    <row r="249" spans="5:6" ht="12">
      <c r="E249" s="102">
        <v>246</v>
      </c>
      <c r="F249" s="103" t="s">
        <v>284</v>
      </c>
    </row>
    <row r="250" spans="5:6" ht="12">
      <c r="E250" s="102">
        <v>247</v>
      </c>
      <c r="F250" s="103" t="s">
        <v>285</v>
      </c>
    </row>
    <row r="251" spans="5:6" ht="12">
      <c r="E251" s="102">
        <v>248</v>
      </c>
      <c r="F251" s="103" t="s">
        <v>286</v>
      </c>
    </row>
    <row r="252" spans="5:6" ht="12">
      <c r="E252" s="102">
        <v>249</v>
      </c>
      <c r="F252" s="103" t="s">
        <v>287</v>
      </c>
    </row>
    <row r="253" spans="5:6" ht="12">
      <c r="E253" s="102">
        <v>250</v>
      </c>
      <c r="F253" s="103" t="s">
        <v>288</v>
      </c>
    </row>
    <row r="254" spans="5:6" ht="12">
      <c r="E254" s="102">
        <v>251</v>
      </c>
      <c r="F254" s="103" t="s">
        <v>289</v>
      </c>
    </row>
    <row r="255" spans="5:6" ht="12">
      <c r="E255" s="102">
        <v>252</v>
      </c>
      <c r="F255" s="103" t="s">
        <v>290</v>
      </c>
    </row>
    <row r="256" spans="5:6" ht="12">
      <c r="E256" s="102">
        <v>253</v>
      </c>
      <c r="F256" s="103" t="s">
        <v>291</v>
      </c>
    </row>
    <row r="257" spans="5:6" ht="12">
      <c r="E257" s="102">
        <v>254</v>
      </c>
      <c r="F257" s="103" t="s">
        <v>292</v>
      </c>
    </row>
    <row r="258" spans="5:6" ht="12">
      <c r="E258" s="102">
        <v>255</v>
      </c>
      <c r="F258" s="103" t="s">
        <v>293</v>
      </c>
    </row>
    <row r="259" spans="5:6" ht="12">
      <c r="E259" s="102">
        <v>256</v>
      </c>
      <c r="F259" s="103" t="s">
        <v>294</v>
      </c>
    </row>
    <row r="260" spans="5:6" ht="12">
      <c r="E260" s="102">
        <v>257</v>
      </c>
      <c r="F260" s="103" t="s">
        <v>295</v>
      </c>
    </row>
    <row r="261" spans="5:6" ht="12">
      <c r="E261" s="102">
        <v>258</v>
      </c>
      <c r="F261" s="103" t="s">
        <v>296</v>
      </c>
    </row>
    <row r="262" spans="5:6" ht="12">
      <c r="E262" s="102">
        <v>259</v>
      </c>
      <c r="F262" s="103" t="s">
        <v>297</v>
      </c>
    </row>
    <row r="263" spans="5:6" ht="12">
      <c r="E263" s="102">
        <v>260</v>
      </c>
      <c r="F263" s="103" t="s">
        <v>298</v>
      </c>
    </row>
    <row r="264" spans="5:6" ht="12">
      <c r="E264" s="102">
        <v>261</v>
      </c>
      <c r="F264" s="103" t="s">
        <v>299</v>
      </c>
    </row>
    <row r="265" spans="5:6" ht="12">
      <c r="E265" s="102">
        <v>262</v>
      </c>
      <c r="F265" s="103" t="s">
        <v>300</v>
      </c>
    </row>
    <row r="266" spans="5:6" ht="12">
      <c r="E266" s="102">
        <v>263</v>
      </c>
      <c r="F266" s="103" t="s">
        <v>301</v>
      </c>
    </row>
    <row r="267" spans="5:6" ht="12">
      <c r="E267" s="102">
        <v>264</v>
      </c>
      <c r="F267" s="103" t="s">
        <v>302</v>
      </c>
    </row>
    <row r="268" spans="5:6" ht="12">
      <c r="E268" s="102">
        <v>265</v>
      </c>
      <c r="F268" s="103" t="s">
        <v>303</v>
      </c>
    </row>
    <row r="269" spans="5:6" ht="12">
      <c r="E269" s="102">
        <v>266</v>
      </c>
      <c r="F269" s="103" t="s">
        <v>304</v>
      </c>
    </row>
    <row r="270" spans="5:6" ht="12">
      <c r="E270" s="102">
        <v>267</v>
      </c>
      <c r="F270" s="103" t="s">
        <v>305</v>
      </c>
    </row>
    <row r="271" spans="5:6" ht="12">
      <c r="E271" s="102">
        <v>268</v>
      </c>
      <c r="F271" s="103" t="s">
        <v>306</v>
      </c>
    </row>
    <row r="272" spans="5:6" ht="12">
      <c r="E272" s="102">
        <v>269</v>
      </c>
      <c r="F272" s="103" t="s">
        <v>307</v>
      </c>
    </row>
    <row r="273" spans="5:6" ht="12">
      <c r="E273" s="102">
        <v>270</v>
      </c>
      <c r="F273" s="103" t="s">
        <v>308</v>
      </c>
    </row>
    <row r="274" spans="5:6" ht="12">
      <c r="E274" s="102">
        <v>271</v>
      </c>
      <c r="F274" s="103" t="s">
        <v>309</v>
      </c>
    </row>
    <row r="275" spans="5:6" ht="12">
      <c r="E275" s="102">
        <v>272</v>
      </c>
      <c r="F275" s="103" t="s">
        <v>310</v>
      </c>
    </row>
    <row r="276" spans="5:6" ht="12">
      <c r="E276" s="102">
        <v>273</v>
      </c>
      <c r="F276" s="103" t="s">
        <v>311</v>
      </c>
    </row>
    <row r="277" spans="5:6" ht="12">
      <c r="E277" s="102">
        <v>274</v>
      </c>
      <c r="F277" s="103" t="s">
        <v>312</v>
      </c>
    </row>
    <row r="278" spans="5:6" ht="12">
      <c r="E278" s="102">
        <v>275</v>
      </c>
      <c r="F278" s="103" t="s">
        <v>313</v>
      </c>
    </row>
    <row r="279" spans="5:6" ht="12">
      <c r="E279" s="102">
        <v>276</v>
      </c>
      <c r="F279" s="103" t="s">
        <v>314</v>
      </c>
    </row>
    <row r="280" spans="5:6" ht="12">
      <c r="E280" s="102">
        <v>277</v>
      </c>
      <c r="F280" s="103" t="s">
        <v>315</v>
      </c>
    </row>
    <row r="281" spans="5:6" ht="12">
      <c r="E281" s="102">
        <v>278</v>
      </c>
      <c r="F281" s="103" t="s">
        <v>316</v>
      </c>
    </row>
    <row r="282" spans="5:6" ht="12">
      <c r="E282" s="102">
        <v>279</v>
      </c>
      <c r="F282" s="103" t="s">
        <v>317</v>
      </c>
    </row>
    <row r="283" spans="5:6" ht="12">
      <c r="E283" s="102">
        <v>280</v>
      </c>
      <c r="F283" s="103" t="s">
        <v>318</v>
      </c>
    </row>
    <row r="284" spans="5:6" ht="12">
      <c r="E284" s="102">
        <v>281</v>
      </c>
      <c r="F284" s="103" t="s">
        <v>319</v>
      </c>
    </row>
    <row r="285" spans="5:6" ht="12">
      <c r="E285" s="102">
        <v>282</v>
      </c>
      <c r="F285" s="103" t="s">
        <v>320</v>
      </c>
    </row>
    <row r="286" spans="5:6" ht="12">
      <c r="E286" s="102">
        <v>283</v>
      </c>
      <c r="F286" s="103" t="s">
        <v>321</v>
      </c>
    </row>
    <row r="287" spans="5:6" ht="12">
      <c r="E287" s="102">
        <v>284</v>
      </c>
      <c r="F287" s="103" t="s">
        <v>322</v>
      </c>
    </row>
    <row r="288" spans="5:6" ht="12">
      <c r="E288" s="102">
        <v>285</v>
      </c>
      <c r="F288" s="103" t="s">
        <v>323</v>
      </c>
    </row>
    <row r="289" spans="5:6" ht="12">
      <c r="E289" s="102">
        <v>286</v>
      </c>
      <c r="F289" s="103" t="s">
        <v>324</v>
      </c>
    </row>
    <row r="290" spans="5:6" ht="12">
      <c r="E290" s="102">
        <v>287</v>
      </c>
      <c r="F290" s="103" t="s">
        <v>325</v>
      </c>
    </row>
    <row r="291" spans="5:6" ht="12">
      <c r="E291" s="102">
        <v>288</v>
      </c>
      <c r="F291" s="103" t="s">
        <v>326</v>
      </c>
    </row>
    <row r="292" spans="5:6" ht="12">
      <c r="E292" s="102">
        <v>289</v>
      </c>
      <c r="F292" s="103" t="s">
        <v>327</v>
      </c>
    </row>
    <row r="293" spans="5:6" ht="12">
      <c r="E293" s="102">
        <v>290</v>
      </c>
      <c r="F293" s="103" t="s">
        <v>328</v>
      </c>
    </row>
    <row r="294" spans="5:6" ht="12">
      <c r="E294" s="102">
        <v>291</v>
      </c>
      <c r="F294" s="103" t="s">
        <v>329</v>
      </c>
    </row>
    <row r="295" spans="5:6" ht="12">
      <c r="E295" s="102">
        <v>292</v>
      </c>
      <c r="F295" s="103" t="s">
        <v>330</v>
      </c>
    </row>
    <row r="296" spans="5:6" ht="12">
      <c r="E296" s="102">
        <v>293</v>
      </c>
      <c r="F296" s="103" t="s">
        <v>331</v>
      </c>
    </row>
    <row r="297" spans="5:6" ht="12">
      <c r="E297" s="102">
        <v>294</v>
      </c>
      <c r="F297" s="103" t="s">
        <v>332</v>
      </c>
    </row>
    <row r="298" spans="5:6" ht="12">
      <c r="E298" s="102">
        <v>295</v>
      </c>
      <c r="F298" s="103" t="s">
        <v>333</v>
      </c>
    </row>
    <row r="299" spans="5:6" ht="12">
      <c r="E299" s="102">
        <v>296</v>
      </c>
      <c r="F299" s="103" t="s">
        <v>334</v>
      </c>
    </row>
    <row r="300" spans="5:6" ht="12">
      <c r="E300" s="102">
        <v>297</v>
      </c>
      <c r="F300" s="103" t="s">
        <v>335</v>
      </c>
    </row>
    <row r="301" spans="5:6" ht="12">
      <c r="E301" s="102">
        <v>298</v>
      </c>
      <c r="F301" s="103" t="s">
        <v>336</v>
      </c>
    </row>
    <row r="302" spans="5:6" ht="12">
      <c r="E302" s="102">
        <v>299</v>
      </c>
      <c r="F302" s="103" t="s">
        <v>337</v>
      </c>
    </row>
    <row r="303" spans="5:6" ht="12">
      <c r="E303" s="102">
        <v>300</v>
      </c>
      <c r="F303" s="103" t="s">
        <v>341</v>
      </c>
    </row>
    <row r="304" spans="5:6" ht="12">
      <c r="E304" s="102">
        <v>301</v>
      </c>
      <c r="F304" s="103" t="s">
        <v>342</v>
      </c>
    </row>
    <row r="305" spans="5:6" ht="12">
      <c r="E305" s="102">
        <v>302</v>
      </c>
      <c r="F305" s="103" t="s">
        <v>343</v>
      </c>
    </row>
    <row r="306" spans="5:6" ht="12">
      <c r="E306" s="102">
        <v>303</v>
      </c>
      <c r="F306" s="103" t="s">
        <v>344</v>
      </c>
    </row>
    <row r="307" spans="5:6" ht="12">
      <c r="E307" s="102">
        <v>304</v>
      </c>
      <c r="F307" s="103" t="s">
        <v>345</v>
      </c>
    </row>
    <row r="308" spans="5:6" ht="12">
      <c r="E308" s="102">
        <v>305</v>
      </c>
      <c r="F308" s="103" t="s">
        <v>346</v>
      </c>
    </row>
    <row r="309" spans="5:6" ht="12">
      <c r="E309" s="102">
        <v>306</v>
      </c>
      <c r="F309" s="103" t="s">
        <v>347</v>
      </c>
    </row>
    <row r="310" spans="5:6" ht="12">
      <c r="E310" s="102">
        <v>307</v>
      </c>
      <c r="F310" s="103" t="s">
        <v>348</v>
      </c>
    </row>
    <row r="311" spans="5:6" ht="12">
      <c r="E311" s="102">
        <v>308</v>
      </c>
      <c r="F311" s="103" t="s">
        <v>349</v>
      </c>
    </row>
    <row r="312" spans="5:6" ht="12">
      <c r="E312" s="102">
        <v>309</v>
      </c>
      <c r="F312" s="103" t="s">
        <v>350</v>
      </c>
    </row>
    <row r="313" spans="5:6" ht="12">
      <c r="E313" s="102">
        <v>310</v>
      </c>
      <c r="F313" s="103" t="s">
        <v>351</v>
      </c>
    </row>
    <row r="314" spans="5:6" ht="12">
      <c r="E314" s="102">
        <v>311</v>
      </c>
      <c r="F314" s="103" t="s">
        <v>352</v>
      </c>
    </row>
    <row r="315" spans="5:6" ht="12">
      <c r="E315" s="102">
        <v>312</v>
      </c>
      <c r="F315" s="103" t="s">
        <v>353</v>
      </c>
    </row>
    <row r="316" spans="5:6" ht="12">
      <c r="E316" s="102">
        <v>313</v>
      </c>
      <c r="F316" s="103" t="s">
        <v>354</v>
      </c>
    </row>
    <row r="317" spans="5:6" ht="12">
      <c r="E317" s="102">
        <v>314</v>
      </c>
      <c r="F317" s="103" t="s">
        <v>355</v>
      </c>
    </row>
    <row r="318" spans="5:6" ht="12">
      <c r="E318" s="102">
        <v>315</v>
      </c>
      <c r="F318" s="103" t="s">
        <v>356</v>
      </c>
    </row>
    <row r="319" spans="5:6" ht="12">
      <c r="E319" s="102">
        <v>316</v>
      </c>
      <c r="F319" s="103" t="s">
        <v>357</v>
      </c>
    </row>
    <row r="320" spans="5:6" ht="12">
      <c r="E320" s="102">
        <v>317</v>
      </c>
      <c r="F320" s="103" t="s">
        <v>358</v>
      </c>
    </row>
    <row r="321" spans="5:6" ht="12">
      <c r="E321" s="102">
        <v>318</v>
      </c>
      <c r="F321" s="103" t="s">
        <v>376</v>
      </c>
    </row>
    <row r="322" spans="5:6" ht="12">
      <c r="E322" s="102">
        <v>319</v>
      </c>
      <c r="F322" s="103" t="s">
        <v>377</v>
      </c>
    </row>
    <row r="323" spans="5:6" ht="12">
      <c r="E323" s="102">
        <v>320</v>
      </c>
      <c r="F323" s="103" t="s">
        <v>378</v>
      </c>
    </row>
    <row r="324" spans="5:6" ht="12">
      <c r="E324" s="102">
        <v>321</v>
      </c>
      <c r="F324" s="103" t="s">
        <v>379</v>
      </c>
    </row>
    <row r="325" spans="5:6" ht="12">
      <c r="E325" s="102">
        <v>322</v>
      </c>
      <c r="F325" s="103" t="s">
        <v>380</v>
      </c>
    </row>
    <row r="326" spans="5:6" ht="12">
      <c r="E326" s="102">
        <v>323</v>
      </c>
      <c r="F326" s="103" t="s">
        <v>381</v>
      </c>
    </row>
    <row r="327" spans="5:6" ht="12">
      <c r="E327" s="102">
        <v>324</v>
      </c>
      <c r="F327" s="103" t="s">
        <v>382</v>
      </c>
    </row>
    <row r="328" spans="5:6" ht="12">
      <c r="E328" s="102">
        <v>325</v>
      </c>
      <c r="F328" s="103" t="s">
        <v>383</v>
      </c>
    </row>
    <row r="329" spans="5:6" ht="12">
      <c r="E329" s="102">
        <v>326</v>
      </c>
      <c r="F329" s="103" t="s">
        <v>384</v>
      </c>
    </row>
    <row r="330" spans="5:6" ht="12">
      <c r="E330" s="102">
        <v>327</v>
      </c>
      <c r="F330" s="103" t="s">
        <v>385</v>
      </c>
    </row>
    <row r="331" spans="5:6" ht="12">
      <c r="E331" s="102">
        <v>328</v>
      </c>
      <c r="F331" s="103" t="s">
        <v>386</v>
      </c>
    </row>
    <row r="332" spans="5:6" ht="12">
      <c r="E332" s="102">
        <v>329</v>
      </c>
      <c r="F332" s="103" t="s">
        <v>387</v>
      </c>
    </row>
    <row r="333" spans="5:6" ht="12">
      <c r="E333" s="102">
        <v>330</v>
      </c>
      <c r="F333" s="103" t="s">
        <v>388</v>
      </c>
    </row>
    <row r="334" spans="5:6" ht="12">
      <c r="E334" s="102">
        <v>331</v>
      </c>
      <c r="F334" s="103" t="s">
        <v>389</v>
      </c>
    </row>
    <row r="335" spans="5:6" ht="12">
      <c r="E335" s="102">
        <v>332</v>
      </c>
      <c r="F335" s="103" t="s">
        <v>390</v>
      </c>
    </row>
    <row r="336" spans="5:6" ht="12">
      <c r="E336" s="102">
        <v>333</v>
      </c>
      <c r="F336" s="103" t="s">
        <v>391</v>
      </c>
    </row>
    <row r="337" spans="5:6" ht="12">
      <c r="E337" s="102">
        <v>334</v>
      </c>
      <c r="F337" s="103" t="s">
        <v>392</v>
      </c>
    </row>
    <row r="338" spans="5:6" ht="12">
      <c r="E338" s="102">
        <v>335</v>
      </c>
      <c r="F338" s="103" t="s">
        <v>393</v>
      </c>
    </row>
    <row r="339" spans="5:6" ht="12">
      <c r="E339" s="102">
        <v>336</v>
      </c>
      <c r="F339" s="103" t="s">
        <v>394</v>
      </c>
    </row>
    <row r="340" spans="5:6" ht="12">
      <c r="E340" s="102">
        <v>337</v>
      </c>
      <c r="F340" s="103" t="s">
        <v>396</v>
      </c>
    </row>
    <row r="341" spans="5:6" ht="12">
      <c r="E341" s="102">
        <v>338</v>
      </c>
      <c r="F341" s="103" t="s">
        <v>397</v>
      </c>
    </row>
    <row r="342" spans="5:6" ht="12">
      <c r="E342" s="102">
        <v>339</v>
      </c>
      <c r="F342" s="103" t="s">
        <v>398</v>
      </c>
    </row>
    <row r="343" spans="5:6" ht="12">
      <c r="E343" s="102">
        <v>340</v>
      </c>
      <c r="F343" s="103" t="s">
        <v>399</v>
      </c>
    </row>
    <row r="344" spans="5:6" ht="12">
      <c r="E344" s="102">
        <v>341</v>
      </c>
      <c r="F344" s="103" t="s">
        <v>400</v>
      </c>
    </row>
    <row r="345" spans="5:6" ht="12">
      <c r="E345" s="102">
        <v>342</v>
      </c>
      <c r="F345" s="103" t="s">
        <v>401</v>
      </c>
    </row>
    <row r="346" spans="5:6" ht="12">
      <c r="E346" s="102">
        <v>343</v>
      </c>
      <c r="F346" s="103" t="s">
        <v>402</v>
      </c>
    </row>
    <row r="347" spans="5:6" ht="12">
      <c r="E347" s="102">
        <v>344</v>
      </c>
      <c r="F347" s="103" t="s">
        <v>403</v>
      </c>
    </row>
    <row r="348" spans="5:6" ht="12">
      <c r="E348" s="102">
        <v>345</v>
      </c>
      <c r="F348" s="103" t="s">
        <v>404</v>
      </c>
    </row>
    <row r="349" spans="5:6" ht="12">
      <c r="E349" s="102">
        <v>346</v>
      </c>
      <c r="F349" s="103" t="s">
        <v>405</v>
      </c>
    </row>
    <row r="350" spans="5:6" ht="12">
      <c r="E350" s="102">
        <v>347</v>
      </c>
      <c r="F350" s="103" t="s">
        <v>406</v>
      </c>
    </row>
    <row r="351" spans="5:6" ht="12">
      <c r="E351" s="102">
        <v>348</v>
      </c>
      <c r="F351" s="103" t="s">
        <v>407</v>
      </c>
    </row>
    <row r="352" spans="5:6" ht="12">
      <c r="E352" s="102">
        <v>349</v>
      </c>
      <c r="F352" s="103" t="s">
        <v>408</v>
      </c>
    </row>
    <row r="353" spans="5:6" ht="12">
      <c r="E353" s="102">
        <v>350</v>
      </c>
      <c r="F353" s="103" t="s">
        <v>409</v>
      </c>
    </row>
    <row r="354" spans="5:6" ht="12">
      <c r="E354" s="102">
        <v>351</v>
      </c>
      <c r="F354" s="103" t="s">
        <v>410</v>
      </c>
    </row>
    <row r="355" spans="5:6" ht="12">
      <c r="E355" s="102">
        <v>352</v>
      </c>
      <c r="F355" s="103" t="s">
        <v>411</v>
      </c>
    </row>
    <row r="356" spans="5:6" ht="12">
      <c r="E356" s="102">
        <v>353</v>
      </c>
      <c r="F356" s="103" t="s">
        <v>412</v>
      </c>
    </row>
    <row r="357" spans="5:6" ht="12">
      <c r="E357" s="102">
        <v>354</v>
      </c>
      <c r="F357" s="103" t="s">
        <v>413</v>
      </c>
    </row>
    <row r="358" spans="5:6" ht="12">
      <c r="E358" s="102">
        <v>355</v>
      </c>
      <c r="F358" s="103" t="s">
        <v>414</v>
      </c>
    </row>
    <row r="359" spans="5:6" ht="12">
      <c r="E359" s="102">
        <v>356</v>
      </c>
      <c r="F359" s="103" t="s">
        <v>415</v>
      </c>
    </row>
    <row r="360" spans="5:6" ht="12">
      <c r="E360" s="102">
        <v>357</v>
      </c>
      <c r="F360" s="103" t="s">
        <v>416</v>
      </c>
    </row>
    <row r="361" spans="5:6" ht="12">
      <c r="E361" s="102">
        <v>358</v>
      </c>
      <c r="F361" s="103" t="s">
        <v>417</v>
      </c>
    </row>
    <row r="362" spans="5:6" ht="12">
      <c r="E362" s="102">
        <v>359</v>
      </c>
      <c r="F362" s="103" t="s">
        <v>418</v>
      </c>
    </row>
    <row r="363" spans="5:6" ht="12">
      <c r="E363" s="102">
        <v>360</v>
      </c>
      <c r="F363" s="103" t="s">
        <v>419</v>
      </c>
    </row>
    <row r="364" spans="5:6" ht="12">
      <c r="E364" s="102">
        <v>361</v>
      </c>
      <c r="F364" s="103" t="s">
        <v>420</v>
      </c>
    </row>
    <row r="365" spans="5:6" ht="12">
      <c r="E365" s="102">
        <v>362</v>
      </c>
      <c r="F365" s="103" t="s">
        <v>421</v>
      </c>
    </row>
    <row r="366" spans="5:6" ht="12">
      <c r="E366" s="102">
        <v>363</v>
      </c>
      <c r="F366" s="103" t="s">
        <v>422</v>
      </c>
    </row>
    <row r="367" spans="5:6" ht="12">
      <c r="E367" s="102">
        <v>364</v>
      </c>
      <c r="F367" s="103" t="s">
        <v>423</v>
      </c>
    </row>
    <row r="368" spans="5:6" ht="12">
      <c r="E368" s="102">
        <v>365</v>
      </c>
      <c r="F368" s="103" t="s">
        <v>424</v>
      </c>
    </row>
    <row r="369" spans="5:6" ht="12">
      <c r="E369" s="102">
        <v>366</v>
      </c>
      <c r="F369" s="103" t="s">
        <v>425</v>
      </c>
    </row>
    <row r="370" spans="5:6" ht="12">
      <c r="E370" s="102">
        <v>367</v>
      </c>
      <c r="F370" s="103" t="s">
        <v>426</v>
      </c>
    </row>
    <row r="371" spans="5:6" ht="12">
      <c r="E371" s="102">
        <v>368</v>
      </c>
      <c r="F371" s="103" t="s">
        <v>427</v>
      </c>
    </row>
    <row r="372" spans="5:6" ht="12">
      <c r="E372" s="102">
        <v>369</v>
      </c>
      <c r="F372" s="103" t="s">
        <v>428</v>
      </c>
    </row>
    <row r="373" spans="5:6" ht="12">
      <c r="E373" s="102">
        <v>370</v>
      </c>
      <c r="F373" s="103" t="s">
        <v>429</v>
      </c>
    </row>
    <row r="374" spans="5:6" ht="12">
      <c r="E374" s="102">
        <v>371</v>
      </c>
      <c r="F374" s="103" t="s">
        <v>456</v>
      </c>
    </row>
    <row r="375" spans="5:6" ht="12">
      <c r="E375" s="102">
        <v>372</v>
      </c>
      <c r="F375" s="103" t="s">
        <v>457</v>
      </c>
    </row>
    <row r="376" spans="5:6" ht="12">
      <c r="E376" s="102">
        <v>373</v>
      </c>
      <c r="F376" s="103" t="s">
        <v>458</v>
      </c>
    </row>
    <row r="377" spans="5:6" ht="12">
      <c r="E377" s="102">
        <v>374</v>
      </c>
      <c r="F377" s="103" t="s">
        <v>459</v>
      </c>
    </row>
    <row r="378" spans="5:6" ht="12">
      <c r="E378" s="102">
        <v>375</v>
      </c>
      <c r="F378" s="103" t="s">
        <v>460</v>
      </c>
    </row>
    <row r="379" spans="5:6" ht="12">
      <c r="E379" s="102">
        <v>376</v>
      </c>
      <c r="F379" s="103" t="s">
        <v>461</v>
      </c>
    </row>
    <row r="380" spans="5:6" ht="12">
      <c r="E380" s="102">
        <v>377</v>
      </c>
      <c r="F380" s="103" t="s">
        <v>462</v>
      </c>
    </row>
    <row r="381" spans="5:6" ht="12">
      <c r="E381" s="102">
        <v>378</v>
      </c>
      <c r="F381" s="103" t="s">
        <v>463</v>
      </c>
    </row>
    <row r="382" spans="5:6" ht="12">
      <c r="E382" s="102">
        <v>379</v>
      </c>
      <c r="F382" s="103" t="s">
        <v>464</v>
      </c>
    </row>
    <row r="383" spans="5:6" ht="12">
      <c r="E383" s="102">
        <v>380</v>
      </c>
      <c r="F383" s="103" t="s">
        <v>465</v>
      </c>
    </row>
    <row r="384" spans="5:6" ht="12">
      <c r="E384" s="102">
        <v>381</v>
      </c>
      <c r="F384" s="103" t="s">
        <v>466</v>
      </c>
    </row>
    <row r="385" spans="5:6" ht="12">
      <c r="E385" s="102">
        <v>382</v>
      </c>
      <c r="F385" s="103" t="s">
        <v>467</v>
      </c>
    </row>
    <row r="386" spans="5:6" ht="12">
      <c r="E386" s="102">
        <v>383</v>
      </c>
      <c r="F386" s="103" t="s">
        <v>468</v>
      </c>
    </row>
    <row r="387" spans="5:6" ht="12">
      <c r="E387" s="102">
        <v>384</v>
      </c>
      <c r="F387" s="103" t="s">
        <v>469</v>
      </c>
    </row>
    <row r="388" spans="5:6" ht="12">
      <c r="E388" s="102">
        <v>385</v>
      </c>
      <c r="F388" s="103" t="s">
        <v>470</v>
      </c>
    </row>
    <row r="389" spans="5:6" ht="12">
      <c r="E389" s="102">
        <v>386</v>
      </c>
      <c r="F389" s="103" t="s">
        <v>471</v>
      </c>
    </row>
    <row r="390" spans="5:6" ht="12">
      <c r="E390" s="102">
        <v>387</v>
      </c>
      <c r="F390" s="103" t="s">
        <v>472</v>
      </c>
    </row>
    <row r="391" spans="5:6" ht="12">
      <c r="E391" s="102">
        <v>388</v>
      </c>
      <c r="F391" s="103" t="s">
        <v>473</v>
      </c>
    </row>
    <row r="392" spans="5:6" ht="12">
      <c r="E392" s="102">
        <v>389</v>
      </c>
      <c r="F392" s="103" t="s">
        <v>474</v>
      </c>
    </row>
    <row r="393" spans="5:6" ht="12">
      <c r="E393" s="102">
        <v>390</v>
      </c>
      <c r="F393" s="103" t="s">
        <v>475</v>
      </c>
    </row>
    <row r="394" spans="5:6" ht="12">
      <c r="E394" s="102">
        <v>391</v>
      </c>
      <c r="F394" s="103" t="s">
        <v>476</v>
      </c>
    </row>
    <row r="395" spans="5:6" ht="12">
      <c r="E395" s="102">
        <v>392</v>
      </c>
      <c r="F395" s="103" t="s">
        <v>477</v>
      </c>
    </row>
    <row r="396" spans="5:6" ht="12">
      <c r="E396" s="102">
        <v>393</v>
      </c>
      <c r="F396" s="103" t="s">
        <v>478</v>
      </c>
    </row>
    <row r="397" spans="5:6" ht="12">
      <c r="E397" s="102">
        <v>394</v>
      </c>
      <c r="F397" s="103" t="s">
        <v>479</v>
      </c>
    </row>
    <row r="398" spans="5:6" ht="12">
      <c r="E398" s="102">
        <v>395</v>
      </c>
      <c r="F398" s="103" t="s">
        <v>480</v>
      </c>
    </row>
    <row r="399" spans="5:6" ht="12">
      <c r="E399" s="102">
        <v>396</v>
      </c>
      <c r="F399" s="103" t="s">
        <v>481</v>
      </c>
    </row>
    <row r="400" spans="5:6" ht="12">
      <c r="E400" s="102">
        <v>397</v>
      </c>
      <c r="F400" s="103" t="s">
        <v>482</v>
      </c>
    </row>
    <row r="401" spans="5:6" ht="12">
      <c r="E401" s="102">
        <v>398</v>
      </c>
      <c r="F401" s="103" t="s">
        <v>483</v>
      </c>
    </row>
    <row r="402" spans="5:6" ht="12">
      <c r="E402" s="102">
        <v>399</v>
      </c>
      <c r="F402" s="103" t="s">
        <v>484</v>
      </c>
    </row>
    <row r="403" spans="5:6" ht="12">
      <c r="E403" s="102">
        <v>400</v>
      </c>
      <c r="F403" s="103" t="s">
        <v>485</v>
      </c>
    </row>
    <row r="404" spans="5:6" ht="12">
      <c r="E404" s="102">
        <v>401</v>
      </c>
      <c r="F404" s="103" t="s">
        <v>486</v>
      </c>
    </row>
    <row r="405" spans="5:6" ht="12">
      <c r="E405" s="102">
        <v>402</v>
      </c>
      <c r="F405" s="103" t="s">
        <v>487</v>
      </c>
    </row>
    <row r="406" spans="5:6" ht="12">
      <c r="E406" s="102">
        <v>403</v>
      </c>
      <c r="F406" s="103" t="s">
        <v>488</v>
      </c>
    </row>
    <row r="407" spans="5:6" ht="12">
      <c r="E407" s="102">
        <v>404</v>
      </c>
      <c r="F407" s="103" t="s">
        <v>489</v>
      </c>
    </row>
    <row r="408" spans="5:6" ht="12">
      <c r="E408" s="102">
        <v>405</v>
      </c>
      <c r="F408" s="103" t="s">
        <v>490</v>
      </c>
    </row>
    <row r="409" spans="5:6" ht="12">
      <c r="E409" s="102">
        <v>406</v>
      </c>
      <c r="F409" s="103" t="s">
        <v>491</v>
      </c>
    </row>
    <row r="410" spans="5:6" ht="12">
      <c r="E410" s="102">
        <v>407</v>
      </c>
      <c r="F410" s="103" t="s">
        <v>492</v>
      </c>
    </row>
    <row r="411" spans="5:6" ht="12">
      <c r="E411" s="102">
        <v>408</v>
      </c>
      <c r="F411" s="103" t="s">
        <v>493</v>
      </c>
    </row>
    <row r="412" spans="5:6" ht="12">
      <c r="E412" s="102">
        <v>409</v>
      </c>
      <c r="F412" s="103" t="s">
        <v>494</v>
      </c>
    </row>
    <row r="413" spans="5:6" ht="12">
      <c r="E413" s="102">
        <v>410</v>
      </c>
      <c r="F413" s="103" t="s">
        <v>495</v>
      </c>
    </row>
    <row r="414" spans="5:6" ht="12">
      <c r="E414" s="102">
        <v>411</v>
      </c>
      <c r="F414" s="103" t="s">
        <v>496</v>
      </c>
    </row>
    <row r="415" spans="5:6" ht="12">
      <c r="E415" s="102">
        <v>412</v>
      </c>
      <c r="F415" s="103" t="s">
        <v>497</v>
      </c>
    </row>
    <row r="416" spans="5:6" ht="12">
      <c r="E416" s="102">
        <v>413</v>
      </c>
      <c r="F416" s="103" t="s">
        <v>498</v>
      </c>
    </row>
    <row r="417" spans="5:6" ht="12">
      <c r="E417" s="102">
        <v>414</v>
      </c>
      <c r="F417" s="103" t="s">
        <v>499</v>
      </c>
    </row>
    <row r="418" spans="5:6" ht="12">
      <c r="E418" s="102">
        <v>415</v>
      </c>
      <c r="F418" s="103" t="s">
        <v>500</v>
      </c>
    </row>
    <row r="419" spans="5:6" ht="12">
      <c r="E419" s="102">
        <v>416</v>
      </c>
      <c r="F419" s="103" t="s">
        <v>501</v>
      </c>
    </row>
    <row r="420" spans="5:6" ht="12">
      <c r="E420" s="102">
        <v>417</v>
      </c>
      <c r="F420" s="103" t="s">
        <v>502</v>
      </c>
    </row>
    <row r="421" spans="5:6" ht="12">
      <c r="E421" s="102">
        <v>418</v>
      </c>
      <c r="F421" s="103" t="s">
        <v>503</v>
      </c>
    </row>
    <row r="422" spans="5:6" ht="12">
      <c r="E422" s="102">
        <v>419</v>
      </c>
      <c r="F422" s="103" t="s">
        <v>504</v>
      </c>
    </row>
    <row r="423" spans="5:6" ht="12">
      <c r="E423" s="102">
        <v>420</v>
      </c>
      <c r="F423" s="103" t="s">
        <v>505</v>
      </c>
    </row>
    <row r="424" spans="5:6" ht="12">
      <c r="E424" s="102">
        <v>421</v>
      </c>
      <c r="F424" s="103" t="s">
        <v>506</v>
      </c>
    </row>
    <row r="425" spans="5:6" ht="12">
      <c r="E425" s="102">
        <v>422</v>
      </c>
      <c r="F425" s="103" t="s">
        <v>507</v>
      </c>
    </row>
    <row r="426" spans="5:6" ht="12">
      <c r="E426" s="102">
        <v>423</v>
      </c>
      <c r="F426" s="103" t="s">
        <v>508</v>
      </c>
    </row>
    <row r="427" spans="5:6" ht="12">
      <c r="E427" s="102">
        <v>424</v>
      </c>
      <c r="F427" s="103" t="s">
        <v>509</v>
      </c>
    </row>
    <row r="428" spans="5:6" ht="12">
      <c r="E428" s="102">
        <v>425</v>
      </c>
      <c r="F428" s="103" t="s">
        <v>510</v>
      </c>
    </row>
    <row r="429" spans="5:6" ht="12">
      <c r="E429" s="102">
        <v>426</v>
      </c>
      <c r="F429" s="103" t="s">
        <v>511</v>
      </c>
    </row>
    <row r="430" spans="5:6" ht="12">
      <c r="E430" s="102">
        <v>427</v>
      </c>
      <c r="F430" s="103" t="s">
        <v>512</v>
      </c>
    </row>
    <row r="431" spans="5:6" ht="12">
      <c r="E431" s="102">
        <v>428</v>
      </c>
      <c r="F431" s="103" t="s">
        <v>513</v>
      </c>
    </row>
    <row r="432" spans="5:6" ht="12">
      <c r="E432" s="102">
        <v>429</v>
      </c>
      <c r="F432" s="103" t="s">
        <v>514</v>
      </c>
    </row>
    <row r="433" spans="5:6" ht="12">
      <c r="E433" s="102">
        <v>430</v>
      </c>
      <c r="F433" s="103" t="s">
        <v>515</v>
      </c>
    </row>
    <row r="434" spans="5:6" ht="12">
      <c r="E434" s="102">
        <v>431</v>
      </c>
      <c r="F434" s="103" t="s">
        <v>516</v>
      </c>
    </row>
    <row r="435" spans="5:6" ht="12">
      <c r="E435" s="102">
        <v>432</v>
      </c>
      <c r="F435" s="103" t="s">
        <v>517</v>
      </c>
    </row>
    <row r="436" spans="5:6" ht="12">
      <c r="E436" s="102">
        <v>433</v>
      </c>
      <c r="F436" s="103" t="s">
        <v>518</v>
      </c>
    </row>
    <row r="437" spans="5:6" ht="12">
      <c r="E437" s="102">
        <v>434</v>
      </c>
      <c r="F437" s="103" t="s">
        <v>519</v>
      </c>
    </row>
    <row r="438" spans="5:6" ht="12">
      <c r="E438" s="102">
        <v>435</v>
      </c>
      <c r="F438" s="103" t="s">
        <v>520</v>
      </c>
    </row>
    <row r="439" spans="5:6" ht="12">
      <c r="E439" s="102">
        <v>436</v>
      </c>
      <c r="F439" s="103" t="s">
        <v>521</v>
      </c>
    </row>
    <row r="440" spans="5:6" ht="12">
      <c r="E440" s="102">
        <v>437</v>
      </c>
      <c r="F440" s="103" t="s">
        <v>522</v>
      </c>
    </row>
    <row r="441" spans="5:6" ht="12">
      <c r="E441" s="102">
        <v>438</v>
      </c>
      <c r="F441" s="103" t="s">
        <v>523</v>
      </c>
    </row>
    <row r="442" spans="5:6" ht="12">
      <c r="E442" s="102">
        <v>439</v>
      </c>
      <c r="F442" s="103" t="s">
        <v>524</v>
      </c>
    </row>
    <row r="443" spans="5:6" ht="12">
      <c r="E443" s="102">
        <v>440</v>
      </c>
      <c r="F443" s="103" t="s">
        <v>525</v>
      </c>
    </row>
    <row r="444" spans="5:6" ht="12">
      <c r="E444" s="102">
        <v>441</v>
      </c>
      <c r="F444" s="103" t="s">
        <v>526</v>
      </c>
    </row>
    <row r="445" spans="5:6" ht="12">
      <c r="E445" s="102">
        <v>442</v>
      </c>
      <c r="F445" s="103" t="s">
        <v>527</v>
      </c>
    </row>
    <row r="446" spans="5:6" ht="12">
      <c r="E446" s="102">
        <v>443</v>
      </c>
      <c r="F446" s="103" t="s">
        <v>528</v>
      </c>
    </row>
    <row r="447" spans="5:6" ht="12">
      <c r="E447" s="102">
        <v>444</v>
      </c>
      <c r="F447" s="103" t="s">
        <v>529</v>
      </c>
    </row>
    <row r="448" spans="5:6" ht="12">
      <c r="E448" s="102">
        <v>445</v>
      </c>
      <c r="F448" s="103" t="s">
        <v>530</v>
      </c>
    </row>
    <row r="449" spans="5:6" ht="12">
      <c r="E449" s="102">
        <v>446</v>
      </c>
      <c r="F449" s="103" t="s">
        <v>531</v>
      </c>
    </row>
    <row r="450" spans="5:6" ht="12">
      <c r="E450" s="102">
        <v>447</v>
      </c>
      <c r="F450" s="103" t="s">
        <v>532</v>
      </c>
    </row>
    <row r="451" spans="5:6" ht="12">
      <c r="E451" s="102">
        <v>448</v>
      </c>
      <c r="F451" s="103" t="s">
        <v>533</v>
      </c>
    </row>
    <row r="452" spans="5:6" ht="12">
      <c r="E452" s="102">
        <v>449</v>
      </c>
      <c r="F452" s="103" t="s">
        <v>534</v>
      </c>
    </row>
    <row r="453" spans="5:6" ht="12">
      <c r="E453" s="102">
        <v>450</v>
      </c>
      <c r="F453" s="103" t="s">
        <v>535</v>
      </c>
    </row>
    <row r="454" spans="5:6" ht="12">
      <c r="E454" s="102">
        <v>451</v>
      </c>
      <c r="F454" s="103" t="s">
        <v>536</v>
      </c>
    </row>
    <row r="455" spans="5:6" ht="12">
      <c r="E455" s="102">
        <v>452</v>
      </c>
      <c r="F455" s="103" t="s">
        <v>537</v>
      </c>
    </row>
    <row r="456" spans="5:6" ht="12">
      <c r="E456" s="102">
        <v>453</v>
      </c>
      <c r="F456" s="103" t="s">
        <v>538</v>
      </c>
    </row>
    <row r="457" spans="5:6" ht="12">
      <c r="E457" s="102">
        <v>454</v>
      </c>
      <c r="F457" s="103" t="s">
        <v>539</v>
      </c>
    </row>
    <row r="458" spans="5:6" ht="12">
      <c r="E458" s="102">
        <v>455</v>
      </c>
      <c r="F458" s="103" t="s">
        <v>540</v>
      </c>
    </row>
    <row r="459" spans="5:6" ht="12">
      <c r="E459" s="102">
        <v>456</v>
      </c>
      <c r="F459" s="103" t="s">
        <v>541</v>
      </c>
    </row>
    <row r="460" spans="5:6" ht="12">
      <c r="E460" s="102">
        <v>457</v>
      </c>
      <c r="F460" s="103" t="s">
        <v>542</v>
      </c>
    </row>
    <row r="461" spans="5:6" ht="12">
      <c r="E461" s="102">
        <v>458</v>
      </c>
      <c r="F461" s="103" t="s">
        <v>543</v>
      </c>
    </row>
    <row r="462" spans="5:6" ht="12">
      <c r="E462" s="102">
        <v>459</v>
      </c>
      <c r="F462" s="103" t="s">
        <v>544</v>
      </c>
    </row>
    <row r="463" spans="5:6" ht="12">
      <c r="E463" s="102">
        <v>460</v>
      </c>
      <c r="F463" s="103" t="s">
        <v>545</v>
      </c>
    </row>
    <row r="464" spans="5:6" ht="12">
      <c r="E464" s="102">
        <v>461</v>
      </c>
      <c r="F464" s="103" t="s">
        <v>546</v>
      </c>
    </row>
    <row r="465" spans="5:6" ht="12">
      <c r="E465" s="102">
        <v>462</v>
      </c>
      <c r="F465" s="103" t="s">
        <v>547</v>
      </c>
    </row>
    <row r="466" spans="5:6" ht="12">
      <c r="E466" s="102">
        <v>463</v>
      </c>
      <c r="F466" s="103" t="s">
        <v>548</v>
      </c>
    </row>
    <row r="467" spans="5:6" ht="12">
      <c r="E467" s="102">
        <v>464</v>
      </c>
      <c r="F467" s="103" t="s">
        <v>549</v>
      </c>
    </row>
    <row r="468" spans="5:6" ht="12">
      <c r="E468" s="102">
        <v>465</v>
      </c>
      <c r="F468" s="103" t="s">
        <v>550</v>
      </c>
    </row>
    <row r="469" spans="5:6" ht="12">
      <c r="E469" s="102">
        <v>466</v>
      </c>
      <c r="F469" s="103" t="s">
        <v>551</v>
      </c>
    </row>
    <row r="470" spans="5:6" ht="12">
      <c r="E470" s="102">
        <v>467</v>
      </c>
      <c r="F470" s="103" t="s">
        <v>552</v>
      </c>
    </row>
    <row r="471" spans="5:6" ht="12">
      <c r="E471" s="102">
        <v>468</v>
      </c>
      <c r="F471" s="103" t="s">
        <v>553</v>
      </c>
    </row>
    <row r="472" spans="5:6" ht="12">
      <c r="E472" s="102">
        <v>469</v>
      </c>
      <c r="F472" s="103" t="s">
        <v>554</v>
      </c>
    </row>
    <row r="473" spans="5:6" ht="12">
      <c r="E473" s="102">
        <v>470</v>
      </c>
      <c r="F473" s="103" t="s">
        <v>555</v>
      </c>
    </row>
    <row r="474" spans="5:6" ht="12">
      <c r="E474" s="102">
        <v>471</v>
      </c>
      <c r="F474" s="103" t="s">
        <v>556</v>
      </c>
    </row>
    <row r="475" spans="5:6" ht="12">
      <c r="E475" s="102">
        <v>472</v>
      </c>
      <c r="F475" s="103" t="s">
        <v>557</v>
      </c>
    </row>
    <row r="476" spans="5:6" ht="12">
      <c r="E476" s="102">
        <v>473</v>
      </c>
      <c r="F476" s="103" t="s">
        <v>558</v>
      </c>
    </row>
    <row r="477" spans="5:6" ht="12">
      <c r="E477" s="102">
        <v>474</v>
      </c>
      <c r="F477" s="103" t="s">
        <v>559</v>
      </c>
    </row>
    <row r="478" spans="5:6" ht="12">
      <c r="E478" s="102">
        <v>475</v>
      </c>
      <c r="F478" s="103" t="s">
        <v>560</v>
      </c>
    </row>
    <row r="479" spans="5:6" ht="12">
      <c r="E479" s="102">
        <v>476</v>
      </c>
      <c r="F479" s="103" t="s">
        <v>561</v>
      </c>
    </row>
    <row r="480" spans="5:6" ht="12">
      <c r="E480" s="102">
        <v>477</v>
      </c>
      <c r="F480" s="103" t="s">
        <v>568</v>
      </c>
    </row>
    <row r="481" spans="5:6" ht="12">
      <c r="E481" s="102">
        <v>478</v>
      </c>
      <c r="F481" s="103" t="s">
        <v>569</v>
      </c>
    </row>
    <row r="482" spans="5:6" ht="12">
      <c r="E482" s="102">
        <v>479</v>
      </c>
      <c r="F482" s="103" t="s">
        <v>570</v>
      </c>
    </row>
    <row r="483" spans="5:6" ht="12">
      <c r="E483" s="102">
        <v>480</v>
      </c>
      <c r="F483" s="103" t="s">
        <v>571</v>
      </c>
    </row>
    <row r="484" spans="5:6" ht="12">
      <c r="E484" s="102">
        <v>481</v>
      </c>
      <c r="F484" s="103" t="s">
        <v>572</v>
      </c>
    </row>
    <row r="485" spans="5:6" ht="12">
      <c r="E485" s="102">
        <v>482</v>
      </c>
      <c r="F485" s="103" t="s">
        <v>573</v>
      </c>
    </row>
    <row r="486" spans="5:6" ht="12">
      <c r="E486" s="102">
        <v>483</v>
      </c>
      <c r="F486" s="103" t="s">
        <v>574</v>
      </c>
    </row>
    <row r="487" spans="5:6" ht="12">
      <c r="E487" s="102">
        <v>484</v>
      </c>
      <c r="F487" s="103" t="s">
        <v>575</v>
      </c>
    </row>
    <row r="488" spans="5:6" ht="12">
      <c r="E488" s="102">
        <v>485</v>
      </c>
      <c r="F488" s="103" t="s">
        <v>576</v>
      </c>
    </row>
    <row r="489" spans="5:6" ht="12">
      <c r="E489" s="102">
        <v>486</v>
      </c>
      <c r="F489" s="103" t="s">
        <v>577</v>
      </c>
    </row>
    <row r="490" spans="5:6" ht="12">
      <c r="E490" s="102">
        <v>487</v>
      </c>
      <c r="F490" s="103" t="s">
        <v>578</v>
      </c>
    </row>
    <row r="491" spans="5:6" ht="12">
      <c r="E491" s="102">
        <v>488</v>
      </c>
      <c r="F491" s="103" t="s">
        <v>579</v>
      </c>
    </row>
    <row r="492" spans="5:6" ht="12">
      <c r="E492" s="102">
        <v>489</v>
      </c>
      <c r="F492" s="103" t="s">
        <v>580</v>
      </c>
    </row>
    <row r="493" spans="5:6" ht="12">
      <c r="E493" s="102">
        <v>490</v>
      </c>
      <c r="F493" s="103" t="s">
        <v>581</v>
      </c>
    </row>
    <row r="494" spans="5:6" ht="12">
      <c r="E494" s="102">
        <v>491</v>
      </c>
      <c r="F494" s="103" t="s">
        <v>582</v>
      </c>
    </row>
    <row r="495" spans="5:6" ht="12">
      <c r="E495" s="102">
        <v>492</v>
      </c>
      <c r="F495" s="103" t="s">
        <v>583</v>
      </c>
    </row>
    <row r="496" spans="5:6" ht="12">
      <c r="E496" s="102">
        <v>493</v>
      </c>
      <c r="F496" s="103" t="s">
        <v>584</v>
      </c>
    </row>
    <row r="497" spans="5:6" ht="12">
      <c r="E497" s="102">
        <v>494</v>
      </c>
      <c r="F497" s="103" t="s">
        <v>585</v>
      </c>
    </row>
    <row r="498" spans="5:6" ht="12">
      <c r="E498" s="102">
        <v>495</v>
      </c>
      <c r="F498" s="103" t="s">
        <v>586</v>
      </c>
    </row>
    <row r="499" spans="5:6" ht="12">
      <c r="E499" s="102">
        <v>496</v>
      </c>
      <c r="F499" s="103" t="s">
        <v>587</v>
      </c>
    </row>
    <row r="500" spans="5:6" ht="12">
      <c r="E500" s="102">
        <v>497</v>
      </c>
      <c r="F500" s="103" t="s">
        <v>588</v>
      </c>
    </row>
    <row r="501" spans="5:6" ht="12">
      <c r="E501" s="102">
        <v>498</v>
      </c>
      <c r="F501" s="103" t="s">
        <v>589</v>
      </c>
    </row>
    <row r="502" spans="5:6" ht="12">
      <c r="E502" s="102">
        <v>499</v>
      </c>
      <c r="F502" s="103" t="s">
        <v>590</v>
      </c>
    </row>
    <row r="503" spans="5:6" ht="12">
      <c r="E503" s="102">
        <v>500</v>
      </c>
      <c r="F503" s="103" t="s">
        <v>591</v>
      </c>
    </row>
    <row r="504" spans="5:6" ht="12">
      <c r="E504" s="102">
        <v>501</v>
      </c>
      <c r="F504" s="103" t="s">
        <v>592</v>
      </c>
    </row>
    <row r="505" spans="5:6" ht="12">
      <c r="E505" s="102">
        <v>502</v>
      </c>
      <c r="F505" s="103" t="s">
        <v>593</v>
      </c>
    </row>
    <row r="506" spans="5:6" ht="12">
      <c r="E506" s="102">
        <v>503</v>
      </c>
      <c r="F506" s="103" t="s">
        <v>594</v>
      </c>
    </row>
    <row r="507" spans="5:6" ht="12">
      <c r="E507" s="102">
        <v>504</v>
      </c>
      <c r="F507" s="103" t="s">
        <v>595</v>
      </c>
    </row>
    <row r="508" spans="5:6" ht="12">
      <c r="E508" s="102">
        <v>505</v>
      </c>
      <c r="F508" s="103" t="s">
        <v>596</v>
      </c>
    </row>
    <row r="509" spans="5:6" ht="12">
      <c r="E509" s="102">
        <v>506</v>
      </c>
      <c r="F509" s="103" t="s">
        <v>597</v>
      </c>
    </row>
    <row r="510" spans="5:6" ht="12">
      <c r="E510" s="102">
        <v>507</v>
      </c>
      <c r="F510" s="103" t="s">
        <v>598</v>
      </c>
    </row>
    <row r="511" spans="5:6" ht="12">
      <c r="E511" s="102">
        <v>508</v>
      </c>
      <c r="F511" s="103" t="s">
        <v>599</v>
      </c>
    </row>
    <row r="512" spans="5:6" ht="12">
      <c r="E512" s="102">
        <v>509</v>
      </c>
      <c r="F512" s="103" t="s">
        <v>600</v>
      </c>
    </row>
    <row r="513" spans="5:6" ht="12">
      <c r="E513" s="102">
        <v>510</v>
      </c>
      <c r="F513" s="103" t="s">
        <v>601</v>
      </c>
    </row>
    <row r="514" spans="5:6" ht="12">
      <c r="E514" s="102">
        <v>511</v>
      </c>
      <c r="F514" s="103" t="s">
        <v>602</v>
      </c>
    </row>
    <row r="515" spans="5:6" ht="12">
      <c r="E515" s="102">
        <v>512</v>
      </c>
      <c r="F515" s="103" t="s">
        <v>603</v>
      </c>
    </row>
    <row r="516" spans="5:6" ht="12">
      <c r="E516" s="102">
        <v>513</v>
      </c>
      <c r="F516" s="103" t="s">
        <v>604</v>
      </c>
    </row>
    <row r="517" spans="5:6" ht="12">
      <c r="E517" s="102">
        <v>514</v>
      </c>
      <c r="F517" s="103" t="s">
        <v>605</v>
      </c>
    </row>
    <row r="518" spans="5:6" ht="12">
      <c r="E518" s="102">
        <v>515</v>
      </c>
      <c r="F518" s="103" t="s">
        <v>606</v>
      </c>
    </row>
    <row r="519" spans="5:6" ht="12">
      <c r="E519" s="102">
        <v>516</v>
      </c>
      <c r="F519" s="103" t="s">
        <v>607</v>
      </c>
    </row>
    <row r="520" spans="5:6" ht="12">
      <c r="E520" s="102">
        <v>517</v>
      </c>
      <c r="F520" s="103" t="s">
        <v>608</v>
      </c>
    </row>
    <row r="521" spans="5:6" ht="12">
      <c r="E521" s="102">
        <v>518</v>
      </c>
      <c r="F521" s="103" t="s">
        <v>609</v>
      </c>
    </row>
    <row r="522" spans="5:6" ht="12">
      <c r="E522" s="102">
        <v>519</v>
      </c>
      <c r="F522" s="103" t="s">
        <v>610</v>
      </c>
    </row>
    <row r="523" spans="5:6" ht="12">
      <c r="E523" s="102">
        <v>520</v>
      </c>
      <c r="F523" s="103" t="s">
        <v>611</v>
      </c>
    </row>
    <row r="524" spans="5:6" ht="12">
      <c r="E524" s="102">
        <v>521</v>
      </c>
      <c r="F524" s="103" t="s">
        <v>612</v>
      </c>
    </row>
    <row r="525" spans="5:6" ht="12">
      <c r="E525" s="102">
        <v>522</v>
      </c>
      <c r="F525" s="103" t="s">
        <v>613</v>
      </c>
    </row>
    <row r="526" spans="5:6" ht="12">
      <c r="E526" s="102">
        <v>523</v>
      </c>
      <c r="F526" s="103" t="s">
        <v>614</v>
      </c>
    </row>
    <row r="527" spans="5:6" ht="12">
      <c r="E527" s="102">
        <v>524</v>
      </c>
      <c r="F527" s="103" t="s">
        <v>615</v>
      </c>
    </row>
    <row r="528" spans="5:6" ht="12">
      <c r="E528" s="102">
        <v>525</v>
      </c>
      <c r="F528" s="103" t="s">
        <v>616</v>
      </c>
    </row>
    <row r="529" spans="5:6" ht="12">
      <c r="E529" s="102">
        <v>526</v>
      </c>
      <c r="F529" s="103" t="s">
        <v>617</v>
      </c>
    </row>
    <row r="530" spans="5:6" ht="12">
      <c r="E530" s="102">
        <v>527</v>
      </c>
      <c r="F530" s="103" t="s">
        <v>618</v>
      </c>
    </row>
    <row r="531" spans="5:6" ht="12">
      <c r="E531" s="102">
        <v>528</v>
      </c>
      <c r="F531" s="103" t="s">
        <v>619</v>
      </c>
    </row>
    <row r="532" spans="5:6" ht="12">
      <c r="E532" s="102">
        <v>529</v>
      </c>
      <c r="F532" s="103" t="s">
        <v>620</v>
      </c>
    </row>
    <row r="533" spans="5:6" ht="12">
      <c r="E533" s="102">
        <v>530</v>
      </c>
      <c r="F533" s="103" t="s">
        <v>621</v>
      </c>
    </row>
    <row r="534" spans="5:6" ht="12">
      <c r="E534" s="102">
        <v>531</v>
      </c>
      <c r="F534" s="103" t="s">
        <v>622</v>
      </c>
    </row>
    <row r="535" spans="5:6" ht="12">
      <c r="E535" s="102">
        <v>532</v>
      </c>
      <c r="F535" s="103" t="s">
        <v>623</v>
      </c>
    </row>
    <row r="536" spans="5:6" ht="12">
      <c r="E536" s="102">
        <v>533</v>
      </c>
      <c r="F536" s="103" t="s">
        <v>624</v>
      </c>
    </row>
    <row r="537" spans="5:6" ht="12">
      <c r="E537" s="102">
        <v>534</v>
      </c>
      <c r="F537" s="103" t="s">
        <v>625</v>
      </c>
    </row>
    <row r="538" spans="5:6" ht="12">
      <c r="E538" s="102">
        <v>535</v>
      </c>
      <c r="F538" s="103" t="s">
        <v>626</v>
      </c>
    </row>
    <row r="539" spans="5:6" ht="12">
      <c r="E539" s="102">
        <v>536</v>
      </c>
      <c r="F539" s="103" t="s">
        <v>627</v>
      </c>
    </row>
    <row r="540" spans="5:6" ht="12">
      <c r="E540" s="102">
        <v>537</v>
      </c>
      <c r="F540" s="103" t="s">
        <v>628</v>
      </c>
    </row>
    <row r="541" spans="5:6" ht="12">
      <c r="E541" s="102">
        <v>538</v>
      </c>
      <c r="F541" s="103" t="s">
        <v>629</v>
      </c>
    </row>
    <row r="542" spans="5:6" ht="12">
      <c r="E542" s="102">
        <v>539</v>
      </c>
      <c r="F542" s="103" t="s">
        <v>630</v>
      </c>
    </row>
    <row r="543" spans="5:6" ht="12">
      <c r="E543" s="102">
        <v>540</v>
      </c>
      <c r="F543" s="103" t="s">
        <v>631</v>
      </c>
    </row>
    <row r="544" spans="5:6" ht="12">
      <c r="E544" s="102">
        <v>541</v>
      </c>
      <c r="F544" s="103" t="s">
        <v>632</v>
      </c>
    </row>
    <row r="545" spans="5:6" ht="12">
      <c r="E545" s="102">
        <v>542</v>
      </c>
      <c r="F545" s="103" t="s">
        <v>633</v>
      </c>
    </row>
    <row r="546" spans="5:6" ht="12">
      <c r="E546" s="102">
        <v>543</v>
      </c>
      <c r="F546" s="103" t="s">
        <v>634</v>
      </c>
    </row>
    <row r="547" spans="5:6" ht="12">
      <c r="E547" s="102">
        <v>544</v>
      </c>
      <c r="F547" s="103" t="s">
        <v>635</v>
      </c>
    </row>
    <row r="548" spans="5:6" ht="12">
      <c r="E548" s="102">
        <v>545</v>
      </c>
      <c r="F548" s="103" t="s">
        <v>636</v>
      </c>
    </row>
    <row r="549" spans="5:6" ht="12">
      <c r="E549" s="102">
        <v>546</v>
      </c>
      <c r="F549" s="103" t="s">
        <v>637</v>
      </c>
    </row>
    <row r="550" spans="5:6" ht="12">
      <c r="E550" s="102">
        <v>547</v>
      </c>
      <c r="F550" s="103" t="s">
        <v>638</v>
      </c>
    </row>
    <row r="551" spans="5:6" ht="12">
      <c r="E551" s="102">
        <v>548</v>
      </c>
      <c r="F551" s="103" t="s">
        <v>639</v>
      </c>
    </row>
    <row r="552" spans="5:6" ht="12">
      <c r="E552" s="102">
        <v>549</v>
      </c>
      <c r="F552" s="103" t="s">
        <v>640</v>
      </c>
    </row>
    <row r="553" spans="5:6" ht="12">
      <c r="E553" s="102">
        <v>550</v>
      </c>
      <c r="F553" s="103" t="s">
        <v>641</v>
      </c>
    </row>
    <row r="554" spans="5:6" ht="12">
      <c r="E554" s="102">
        <v>551</v>
      </c>
      <c r="F554" s="103" t="s">
        <v>642</v>
      </c>
    </row>
    <row r="555" spans="5:6" ht="12">
      <c r="E555" s="102">
        <v>552</v>
      </c>
      <c r="F555" s="103" t="s">
        <v>643</v>
      </c>
    </row>
    <row r="556" spans="5:6" ht="12">
      <c r="E556" s="102">
        <v>553</v>
      </c>
      <c r="F556" s="103" t="s">
        <v>644</v>
      </c>
    </row>
    <row r="557" spans="5:6" ht="12">
      <c r="E557" s="102">
        <v>554</v>
      </c>
      <c r="F557" s="103" t="s">
        <v>645</v>
      </c>
    </row>
    <row r="558" spans="5:6" ht="12">
      <c r="E558" s="102">
        <v>555</v>
      </c>
      <c r="F558" s="103" t="s">
        <v>646</v>
      </c>
    </row>
    <row r="559" spans="5:6" ht="12">
      <c r="E559" s="102">
        <v>556</v>
      </c>
      <c r="F559" s="103" t="s">
        <v>647</v>
      </c>
    </row>
    <row r="560" spans="5:6" ht="12">
      <c r="E560" s="102">
        <v>557</v>
      </c>
      <c r="F560" s="103" t="s">
        <v>648</v>
      </c>
    </row>
    <row r="561" spans="5:6" ht="12">
      <c r="E561" s="102">
        <v>558</v>
      </c>
      <c r="F561" s="103" t="s">
        <v>649</v>
      </c>
    </row>
    <row r="562" spans="5:6" ht="12">
      <c r="E562" s="102">
        <v>559</v>
      </c>
      <c r="F562" s="103" t="s">
        <v>650</v>
      </c>
    </row>
    <row r="563" spans="5:6" ht="12">
      <c r="E563" s="102">
        <v>560</v>
      </c>
      <c r="F563" s="103" t="s">
        <v>651</v>
      </c>
    </row>
    <row r="564" spans="5:6" ht="12">
      <c r="E564" s="102">
        <v>561</v>
      </c>
      <c r="F564" s="103" t="s">
        <v>652</v>
      </c>
    </row>
    <row r="565" spans="5:6" ht="12">
      <c r="E565" s="102">
        <v>562</v>
      </c>
      <c r="F565" s="103" t="s">
        <v>653</v>
      </c>
    </row>
    <row r="566" spans="5:6" ht="12">
      <c r="E566" s="102">
        <v>563</v>
      </c>
      <c r="F566" s="103" t="s">
        <v>654</v>
      </c>
    </row>
    <row r="567" spans="5:6" ht="12">
      <c r="E567" s="102">
        <v>564</v>
      </c>
      <c r="F567" s="103" t="s">
        <v>655</v>
      </c>
    </row>
    <row r="568" spans="5:6" ht="12">
      <c r="E568" s="102">
        <v>565</v>
      </c>
      <c r="F568" s="103" t="s">
        <v>656</v>
      </c>
    </row>
    <row r="569" spans="5:6" ht="12">
      <c r="E569" s="102">
        <v>566</v>
      </c>
      <c r="F569" s="103" t="s">
        <v>657</v>
      </c>
    </row>
    <row r="570" spans="5:6" ht="12">
      <c r="E570" s="102">
        <v>567</v>
      </c>
      <c r="F570" s="103" t="s">
        <v>658</v>
      </c>
    </row>
    <row r="571" spans="5:6" ht="12">
      <c r="E571" s="102">
        <v>568</v>
      </c>
      <c r="F571" s="103" t="s">
        <v>659</v>
      </c>
    </row>
    <row r="572" spans="5:6" ht="12">
      <c r="E572" s="102">
        <v>569</v>
      </c>
      <c r="F572" s="103" t="s">
        <v>660</v>
      </c>
    </row>
    <row r="573" spans="5:6" ht="12">
      <c r="E573" s="102">
        <v>570</v>
      </c>
      <c r="F573" s="103" t="s">
        <v>661</v>
      </c>
    </row>
    <row r="574" spans="5:6" ht="12">
      <c r="E574" s="102">
        <v>571</v>
      </c>
      <c r="F574" s="103" t="s">
        <v>673</v>
      </c>
    </row>
    <row r="575" spans="5:6" ht="12">
      <c r="E575" s="102">
        <v>572</v>
      </c>
      <c r="F575" s="103" t="s">
        <v>674</v>
      </c>
    </row>
    <row r="576" spans="5:6" ht="12">
      <c r="E576" s="102">
        <v>573</v>
      </c>
      <c r="F576" s="103" t="s">
        <v>675</v>
      </c>
    </row>
    <row r="577" spans="5:6" ht="12">
      <c r="E577" s="102">
        <v>574</v>
      </c>
      <c r="F577" s="103" t="s">
        <v>676</v>
      </c>
    </row>
    <row r="578" spans="5:6" ht="12">
      <c r="E578" s="102">
        <v>575</v>
      </c>
      <c r="F578" s="103" t="s">
        <v>677</v>
      </c>
    </row>
    <row r="579" spans="5:6" ht="12">
      <c r="E579" s="102">
        <v>576</v>
      </c>
      <c r="F579" s="103" t="s">
        <v>678</v>
      </c>
    </row>
    <row r="580" spans="5:6" ht="12">
      <c r="E580" s="102">
        <v>577</v>
      </c>
      <c r="F580" s="103" t="s">
        <v>679</v>
      </c>
    </row>
    <row r="581" spans="5:6" ht="12">
      <c r="E581" s="102">
        <v>578</v>
      </c>
      <c r="F581" s="103" t="s">
        <v>680</v>
      </c>
    </row>
    <row r="582" spans="5:6" ht="12">
      <c r="E582" s="102">
        <v>579</v>
      </c>
      <c r="F582" s="103" t="s">
        <v>681</v>
      </c>
    </row>
    <row r="583" spans="5:6" ht="12">
      <c r="E583" s="102">
        <v>580</v>
      </c>
      <c r="F583" s="103" t="s">
        <v>682</v>
      </c>
    </row>
    <row r="584" spans="5:6" ht="12">
      <c r="E584" s="102">
        <v>581</v>
      </c>
      <c r="F584" s="103" t="s">
        <v>683</v>
      </c>
    </row>
    <row r="585" spans="5:6" ht="12">
      <c r="E585" s="102">
        <v>582</v>
      </c>
      <c r="F585" s="103" t="s">
        <v>684</v>
      </c>
    </row>
    <row r="586" spans="5:6" ht="12">
      <c r="E586" s="102">
        <v>583</v>
      </c>
      <c r="F586" s="103" t="s">
        <v>685</v>
      </c>
    </row>
    <row r="587" spans="5:6" ht="12">
      <c r="E587" s="102">
        <v>584</v>
      </c>
      <c r="F587" s="103" t="s">
        <v>686</v>
      </c>
    </row>
    <row r="588" spans="5:6" ht="12">
      <c r="E588" s="102">
        <v>585</v>
      </c>
      <c r="F588" s="103" t="s">
        <v>687</v>
      </c>
    </row>
    <row r="589" spans="5:6" ht="12">
      <c r="E589" s="102">
        <v>586</v>
      </c>
      <c r="F589" s="103" t="s">
        <v>688</v>
      </c>
    </row>
    <row r="590" spans="5:6" ht="12">
      <c r="E590" s="102">
        <v>587</v>
      </c>
      <c r="F590" s="103" t="s">
        <v>689</v>
      </c>
    </row>
    <row r="591" spans="5:6" ht="12">
      <c r="E591" s="102">
        <v>588</v>
      </c>
      <c r="F591" s="103" t="s">
        <v>690</v>
      </c>
    </row>
    <row r="592" spans="5:6" ht="12">
      <c r="E592" s="102">
        <v>589</v>
      </c>
      <c r="F592" s="103" t="s">
        <v>691</v>
      </c>
    </row>
    <row r="593" spans="5:6" ht="12">
      <c r="E593" s="102">
        <v>590</v>
      </c>
      <c r="F593" s="103" t="s">
        <v>692</v>
      </c>
    </row>
    <row r="594" spans="5:6" ht="12">
      <c r="E594" s="102">
        <v>591</v>
      </c>
      <c r="F594" s="103" t="s">
        <v>693</v>
      </c>
    </row>
    <row r="595" spans="5:6" ht="12">
      <c r="E595" s="102">
        <v>592</v>
      </c>
      <c r="F595" s="103" t="s">
        <v>694</v>
      </c>
    </row>
    <row r="596" spans="5:6" ht="12">
      <c r="E596" s="102">
        <v>593</v>
      </c>
      <c r="F596" s="103" t="s">
        <v>695</v>
      </c>
    </row>
    <row r="597" spans="5:6" ht="12">
      <c r="E597" s="102">
        <v>594</v>
      </c>
      <c r="F597" s="103" t="s">
        <v>696</v>
      </c>
    </row>
    <row r="598" spans="5:6" ht="12">
      <c r="E598" s="102">
        <v>595</v>
      </c>
      <c r="F598" s="103" t="s">
        <v>697</v>
      </c>
    </row>
    <row r="599" spans="5:6" ht="12">
      <c r="E599" s="102">
        <v>596</v>
      </c>
      <c r="F599" s="103" t="s">
        <v>698</v>
      </c>
    </row>
    <row r="600" spans="5:6" ht="12">
      <c r="E600" s="102">
        <v>597</v>
      </c>
      <c r="F600" s="103" t="s">
        <v>699</v>
      </c>
    </row>
    <row r="601" spans="5:6" ht="12">
      <c r="E601" s="102">
        <v>598</v>
      </c>
      <c r="F601" s="103" t="s">
        <v>700</v>
      </c>
    </row>
    <row r="602" spans="5:6" ht="12">
      <c r="E602" s="102">
        <v>599</v>
      </c>
      <c r="F602" s="103" t="s">
        <v>701</v>
      </c>
    </row>
    <row r="603" spans="5:6" ht="12">
      <c r="E603" s="102">
        <v>600</v>
      </c>
      <c r="F603" s="103" t="s">
        <v>702</v>
      </c>
    </row>
    <row r="604" spans="5:6" ht="12">
      <c r="E604" s="102">
        <v>601</v>
      </c>
      <c r="F604" s="103" t="s">
        <v>703</v>
      </c>
    </row>
    <row r="605" spans="5:6" ht="12">
      <c r="E605" s="102">
        <v>602</v>
      </c>
      <c r="F605" s="103" t="s">
        <v>704</v>
      </c>
    </row>
    <row r="606" spans="5:6" ht="12">
      <c r="E606" s="102">
        <v>603</v>
      </c>
      <c r="F606" s="103" t="s">
        <v>705</v>
      </c>
    </row>
    <row r="607" spans="5:6" ht="12">
      <c r="E607" s="102">
        <v>604</v>
      </c>
      <c r="F607" s="103" t="s">
        <v>706</v>
      </c>
    </row>
    <row r="608" spans="5:6" ht="12">
      <c r="E608" s="102">
        <v>605</v>
      </c>
      <c r="F608" s="103" t="s">
        <v>719</v>
      </c>
    </row>
    <row r="609" spans="5:6" ht="12">
      <c r="E609" s="102">
        <v>606</v>
      </c>
      <c r="F609" s="103" t="s">
        <v>720</v>
      </c>
    </row>
    <row r="610" spans="5:6" ht="12">
      <c r="E610" s="102">
        <v>607</v>
      </c>
      <c r="F610" s="103" t="s">
        <v>721</v>
      </c>
    </row>
    <row r="611" spans="5:6" ht="12">
      <c r="E611" s="102">
        <v>608</v>
      </c>
      <c r="F611" s="103" t="s">
        <v>722</v>
      </c>
    </row>
    <row r="612" spans="5:6" ht="12">
      <c r="E612" s="102">
        <v>609</v>
      </c>
      <c r="F612" s="103" t="s">
        <v>723</v>
      </c>
    </row>
    <row r="613" spans="5:6" ht="12">
      <c r="E613" s="102">
        <v>610</v>
      </c>
      <c r="F613" s="103" t="s">
        <v>724</v>
      </c>
    </row>
    <row r="614" spans="5:6" ht="12">
      <c r="E614" s="102">
        <v>611</v>
      </c>
      <c r="F614" s="103" t="s">
        <v>725</v>
      </c>
    </row>
    <row r="615" spans="5:6" ht="12">
      <c r="E615" s="102">
        <v>612</v>
      </c>
      <c r="F615" s="103" t="s">
        <v>726</v>
      </c>
    </row>
    <row r="616" spans="5:6" ht="12">
      <c r="E616" s="102">
        <v>613</v>
      </c>
      <c r="F616" s="103" t="s">
        <v>727</v>
      </c>
    </row>
    <row r="617" spans="5:6" ht="12">
      <c r="E617" s="102">
        <v>614</v>
      </c>
      <c r="F617" s="103" t="s">
        <v>728</v>
      </c>
    </row>
    <row r="618" spans="5:6" ht="12">
      <c r="E618" s="102">
        <v>615</v>
      </c>
      <c r="F618" s="103" t="s">
        <v>729</v>
      </c>
    </row>
    <row r="619" spans="5:6" ht="12">
      <c r="E619" s="102">
        <v>616</v>
      </c>
      <c r="F619" s="103" t="s">
        <v>730</v>
      </c>
    </row>
    <row r="620" spans="5:6" ht="12">
      <c r="E620" s="102">
        <v>617</v>
      </c>
      <c r="F620" s="103" t="s">
        <v>731</v>
      </c>
    </row>
    <row r="621" spans="5:6" ht="12">
      <c r="E621" s="102">
        <v>618</v>
      </c>
      <c r="F621" s="103" t="s">
        <v>732</v>
      </c>
    </row>
    <row r="622" spans="5:6" ht="12">
      <c r="E622" s="102">
        <v>619</v>
      </c>
      <c r="F622" s="103" t="s">
        <v>733</v>
      </c>
    </row>
    <row r="623" spans="5:6" ht="12">
      <c r="E623" s="102">
        <v>620</v>
      </c>
      <c r="F623" s="103" t="s">
        <v>734</v>
      </c>
    </row>
    <row r="624" spans="5:6" ht="12">
      <c r="E624" s="102">
        <v>621</v>
      </c>
      <c r="F624" s="103" t="s">
        <v>735</v>
      </c>
    </row>
    <row r="625" spans="5:6" ht="12">
      <c r="E625" s="102">
        <v>622</v>
      </c>
      <c r="F625" s="103" t="s">
        <v>736</v>
      </c>
    </row>
    <row r="626" spans="5:6" ht="12">
      <c r="E626" s="102">
        <v>623</v>
      </c>
      <c r="F626" s="103" t="s">
        <v>737</v>
      </c>
    </row>
    <row r="627" spans="5:6" ht="12">
      <c r="E627" s="102">
        <v>624</v>
      </c>
      <c r="F627" s="103" t="s">
        <v>738</v>
      </c>
    </row>
    <row r="628" spans="5:6" ht="12">
      <c r="E628" s="102">
        <v>625</v>
      </c>
      <c r="F628" s="103" t="s">
        <v>739</v>
      </c>
    </row>
    <row r="629" spans="5:6" ht="12">
      <c r="E629" s="102">
        <v>626</v>
      </c>
      <c r="F629" s="103" t="s">
        <v>740</v>
      </c>
    </row>
    <row r="630" spans="5:6" ht="12">
      <c r="E630" s="102">
        <v>627</v>
      </c>
      <c r="F630" s="103" t="s">
        <v>741</v>
      </c>
    </row>
    <row r="631" spans="5:6" ht="12">
      <c r="E631" s="102">
        <v>628</v>
      </c>
      <c r="F631" s="103" t="s">
        <v>742</v>
      </c>
    </row>
    <row r="632" spans="5:6" ht="12">
      <c r="E632" s="102">
        <v>629</v>
      </c>
      <c r="F632" s="103" t="s">
        <v>743</v>
      </c>
    </row>
    <row r="633" spans="5:6" ht="12">
      <c r="E633" s="102">
        <v>630</v>
      </c>
      <c r="F633" s="103" t="s">
        <v>744</v>
      </c>
    </row>
    <row r="634" spans="5:6" ht="12">
      <c r="E634" s="102">
        <v>631</v>
      </c>
      <c r="F634" s="103" t="s">
        <v>745</v>
      </c>
    </row>
    <row r="635" spans="5:6" ht="12">
      <c r="E635" s="102">
        <v>632</v>
      </c>
      <c r="F635" s="103" t="s">
        <v>746</v>
      </c>
    </row>
    <row r="636" spans="5:6" ht="12">
      <c r="E636" s="102">
        <v>633</v>
      </c>
      <c r="F636" s="103" t="s">
        <v>747</v>
      </c>
    </row>
    <row r="637" spans="5:6" ht="12">
      <c r="E637" s="102">
        <v>634</v>
      </c>
      <c r="F637" s="103" t="s">
        <v>748</v>
      </c>
    </row>
    <row r="638" spans="5:6" ht="12">
      <c r="E638" s="102">
        <v>635</v>
      </c>
      <c r="F638" s="103" t="s">
        <v>749</v>
      </c>
    </row>
    <row r="639" spans="5:6" ht="12">
      <c r="E639" s="102">
        <v>636</v>
      </c>
      <c r="F639" s="103" t="s">
        <v>750</v>
      </c>
    </row>
    <row r="640" spans="5:6" ht="12">
      <c r="E640" s="102">
        <v>637</v>
      </c>
      <c r="F640" s="103" t="s">
        <v>751</v>
      </c>
    </row>
    <row r="641" spans="5:6" ht="12">
      <c r="E641" s="102">
        <v>638</v>
      </c>
      <c r="F641" s="103" t="s">
        <v>752</v>
      </c>
    </row>
    <row r="642" spans="5:6" ht="12">
      <c r="E642" s="102">
        <v>639</v>
      </c>
      <c r="F642" s="103" t="s">
        <v>753</v>
      </c>
    </row>
    <row r="643" spans="5:6" ht="12">
      <c r="E643" s="102">
        <v>640</v>
      </c>
      <c r="F643" s="103" t="s">
        <v>754</v>
      </c>
    </row>
    <row r="644" spans="5:6" ht="12">
      <c r="E644" s="102">
        <v>641</v>
      </c>
      <c r="F644" s="103" t="s">
        <v>755</v>
      </c>
    </row>
    <row r="645" spans="5:6" ht="12">
      <c r="E645" s="102">
        <v>642</v>
      </c>
      <c r="F645" s="103" t="s">
        <v>756</v>
      </c>
    </row>
    <row r="646" spans="5:6" ht="12">
      <c r="E646" s="102">
        <v>643</v>
      </c>
      <c r="F646" s="103" t="s">
        <v>757</v>
      </c>
    </row>
    <row r="647" spans="5:6" ht="12">
      <c r="E647" s="102">
        <v>644</v>
      </c>
      <c r="F647" s="103" t="s">
        <v>758</v>
      </c>
    </row>
    <row r="648" spans="5:6" ht="12">
      <c r="E648" s="102">
        <v>645</v>
      </c>
      <c r="F648" s="103" t="s">
        <v>759</v>
      </c>
    </row>
    <row r="649" spans="5:6" ht="12">
      <c r="E649" s="102">
        <v>646</v>
      </c>
      <c r="F649" s="103" t="s">
        <v>760</v>
      </c>
    </row>
    <row r="650" spans="5:6" ht="12">
      <c r="E650" s="102">
        <v>647</v>
      </c>
      <c r="F650" s="103" t="s">
        <v>761</v>
      </c>
    </row>
    <row r="651" spans="5:6" ht="12">
      <c r="E651" s="102">
        <v>648</v>
      </c>
      <c r="F651" s="103" t="s">
        <v>762</v>
      </c>
    </row>
    <row r="652" spans="5:6" ht="12">
      <c r="E652" s="102">
        <v>649</v>
      </c>
      <c r="F652" s="103" t="s">
        <v>763</v>
      </c>
    </row>
    <row r="653" spans="5:6" ht="12">
      <c r="E653" s="102">
        <v>650</v>
      </c>
      <c r="F653" s="103" t="s">
        <v>764</v>
      </c>
    </row>
    <row r="654" spans="5:6" ht="12">
      <c r="E654" s="102">
        <v>651</v>
      </c>
      <c r="F654" s="103" t="s">
        <v>765</v>
      </c>
    </row>
    <row r="655" spans="5:6" ht="12">
      <c r="E655" s="102">
        <v>652</v>
      </c>
      <c r="F655" s="103" t="s">
        <v>766</v>
      </c>
    </row>
    <row r="656" spans="5:6" ht="12">
      <c r="E656" s="102">
        <v>653</v>
      </c>
      <c r="F656" s="103" t="s">
        <v>767</v>
      </c>
    </row>
    <row r="657" spans="5:6" ht="12">
      <c r="E657" s="102">
        <v>654</v>
      </c>
      <c r="F657" s="103" t="s">
        <v>768</v>
      </c>
    </row>
    <row r="658" spans="5:6" ht="12">
      <c r="E658" s="102">
        <v>655</v>
      </c>
      <c r="F658" s="103" t="s">
        <v>769</v>
      </c>
    </row>
    <row r="659" spans="5:6" ht="12">
      <c r="E659" s="102">
        <v>656</v>
      </c>
      <c r="F659" s="103" t="s">
        <v>770</v>
      </c>
    </row>
    <row r="660" spans="5:6" ht="12">
      <c r="E660" s="102">
        <v>657</v>
      </c>
      <c r="F660" s="103" t="s">
        <v>771</v>
      </c>
    </row>
    <row r="661" spans="5:6" ht="12">
      <c r="E661" s="102">
        <v>658</v>
      </c>
      <c r="F661" s="103" t="s">
        <v>772</v>
      </c>
    </row>
    <row r="662" spans="5:6" ht="12">
      <c r="E662" s="102">
        <v>659</v>
      </c>
      <c r="F662" s="103" t="s">
        <v>773</v>
      </c>
    </row>
    <row r="663" spans="5:6" ht="12">
      <c r="E663" s="102">
        <v>660</v>
      </c>
      <c r="F663" s="103" t="s">
        <v>774</v>
      </c>
    </row>
    <row r="664" spans="5:6" ht="12">
      <c r="E664" s="102">
        <v>661</v>
      </c>
      <c r="F664" s="103" t="s">
        <v>775</v>
      </c>
    </row>
    <row r="665" spans="5:6" ht="12">
      <c r="E665" s="102">
        <v>662</v>
      </c>
      <c r="F665" s="103" t="s">
        <v>776</v>
      </c>
    </row>
    <row r="666" spans="5:6" ht="12">
      <c r="E666" s="102">
        <v>663</v>
      </c>
      <c r="F666" s="103" t="s">
        <v>777</v>
      </c>
    </row>
    <row r="667" spans="5:6" ht="12">
      <c r="E667" s="102">
        <v>664</v>
      </c>
      <c r="F667" s="103" t="s">
        <v>778</v>
      </c>
    </row>
    <row r="668" spans="5:6" ht="12">
      <c r="E668" s="102">
        <v>665</v>
      </c>
      <c r="F668" s="103" t="s">
        <v>779</v>
      </c>
    </row>
    <row r="669" spans="5:6" ht="12">
      <c r="E669" s="102">
        <v>666</v>
      </c>
      <c r="F669" s="103" t="s">
        <v>780</v>
      </c>
    </row>
    <row r="670" spans="5:6" ht="12">
      <c r="E670" s="102">
        <v>667</v>
      </c>
      <c r="F670" s="103" t="s">
        <v>781</v>
      </c>
    </row>
    <row r="671" spans="5:6" ht="12">
      <c r="E671" s="102">
        <v>668</v>
      </c>
      <c r="F671" s="103" t="s">
        <v>782</v>
      </c>
    </row>
    <row r="672" spans="5:6" ht="12">
      <c r="E672" s="102">
        <v>669</v>
      </c>
      <c r="F672" s="103" t="s">
        <v>783</v>
      </c>
    </row>
    <row r="673" spans="5:6" ht="12">
      <c r="E673" s="102">
        <v>670</v>
      </c>
      <c r="F673" s="103" t="s">
        <v>784</v>
      </c>
    </row>
    <row r="674" spans="5:6" ht="12">
      <c r="E674" s="102">
        <v>671</v>
      </c>
      <c r="F674" s="103" t="s">
        <v>785</v>
      </c>
    </row>
    <row r="675" spans="5:6" ht="12">
      <c r="E675" s="102">
        <v>672</v>
      </c>
      <c r="F675" s="103" t="s">
        <v>786</v>
      </c>
    </row>
    <row r="676" spans="5:6" ht="12">
      <c r="E676" s="102">
        <v>673</v>
      </c>
      <c r="F676" s="103" t="s">
        <v>787</v>
      </c>
    </row>
    <row r="677" spans="5:6" ht="12">
      <c r="E677" s="102">
        <v>674</v>
      </c>
      <c r="F677" s="103" t="s">
        <v>788</v>
      </c>
    </row>
    <row r="678" spans="5:6" ht="12">
      <c r="E678" s="102">
        <v>675</v>
      </c>
      <c r="F678" s="103" t="s">
        <v>789</v>
      </c>
    </row>
    <row r="679" spans="5:6" ht="12">
      <c r="E679" s="102">
        <v>676</v>
      </c>
      <c r="F679" s="103" t="s">
        <v>790</v>
      </c>
    </row>
    <row r="680" spans="5:6" ht="12">
      <c r="E680" s="102">
        <v>677</v>
      </c>
      <c r="F680" s="103" t="s">
        <v>791</v>
      </c>
    </row>
    <row r="681" spans="5:6" ht="12">
      <c r="E681" s="102">
        <v>678</v>
      </c>
      <c r="F681" s="103" t="s">
        <v>792</v>
      </c>
    </row>
    <row r="682" spans="5:6" ht="12">
      <c r="E682" s="102">
        <v>679</v>
      </c>
      <c r="F682" s="103" t="s">
        <v>793</v>
      </c>
    </row>
    <row r="683" spans="5:6" ht="12">
      <c r="E683" s="102">
        <v>680</v>
      </c>
      <c r="F683" s="103" t="s">
        <v>794</v>
      </c>
    </row>
    <row r="684" spans="5:6" ht="12">
      <c r="E684" s="102">
        <v>681</v>
      </c>
      <c r="F684" s="103" t="s">
        <v>795</v>
      </c>
    </row>
    <row r="685" spans="5:6" ht="12">
      <c r="E685" s="102">
        <v>682</v>
      </c>
      <c r="F685" s="103" t="s">
        <v>796</v>
      </c>
    </row>
    <row r="686" spans="5:6" ht="12">
      <c r="E686" s="102">
        <v>683</v>
      </c>
      <c r="F686" s="103" t="s">
        <v>797</v>
      </c>
    </row>
    <row r="687" spans="5:6" ht="12">
      <c r="E687" s="102">
        <v>684</v>
      </c>
      <c r="F687" s="103" t="s">
        <v>798</v>
      </c>
    </row>
    <row r="688" spans="5:6" ht="12">
      <c r="E688" s="102">
        <v>685</v>
      </c>
      <c r="F688" s="103" t="s">
        <v>799</v>
      </c>
    </row>
    <row r="689" spans="5:6" ht="12">
      <c r="E689" s="102">
        <v>686</v>
      </c>
      <c r="F689" s="103" t="s">
        <v>800</v>
      </c>
    </row>
    <row r="690" spans="5:6" ht="12">
      <c r="E690" s="102">
        <v>687</v>
      </c>
      <c r="F690" s="103" t="s">
        <v>801</v>
      </c>
    </row>
    <row r="691" spans="5:6" ht="12">
      <c r="E691" s="102">
        <v>688</v>
      </c>
      <c r="F691" s="103" t="s">
        <v>802</v>
      </c>
    </row>
    <row r="692" spans="5:6" ht="12">
      <c r="E692" s="102">
        <v>689</v>
      </c>
      <c r="F692" s="103" t="s">
        <v>803</v>
      </c>
    </row>
    <row r="693" spans="5:6" ht="12">
      <c r="E693" s="102">
        <v>690</v>
      </c>
      <c r="F693" s="103" t="s">
        <v>804</v>
      </c>
    </row>
    <row r="694" spans="5:6" ht="12">
      <c r="E694" s="102">
        <v>691</v>
      </c>
      <c r="F694" s="103" t="s">
        <v>805</v>
      </c>
    </row>
    <row r="695" spans="5:6" ht="12">
      <c r="E695" s="102">
        <v>692</v>
      </c>
      <c r="F695" s="103" t="s">
        <v>806</v>
      </c>
    </row>
    <row r="696" spans="5:6" ht="12">
      <c r="E696" s="102">
        <v>693</v>
      </c>
      <c r="F696" s="103" t="s">
        <v>807</v>
      </c>
    </row>
    <row r="697" spans="5:6" ht="12">
      <c r="E697" s="102">
        <v>694</v>
      </c>
      <c r="F697" s="103" t="s">
        <v>808</v>
      </c>
    </row>
    <row r="698" spans="5:6" ht="12">
      <c r="E698" s="102">
        <v>695</v>
      </c>
      <c r="F698" s="103" t="s">
        <v>809</v>
      </c>
    </row>
    <row r="699" spans="5:6" ht="12">
      <c r="E699" s="102">
        <v>696</v>
      </c>
      <c r="F699" s="103" t="s">
        <v>810</v>
      </c>
    </row>
    <row r="700" spans="5:6" ht="12">
      <c r="E700" s="102">
        <v>697</v>
      </c>
      <c r="F700" s="103" t="s">
        <v>811</v>
      </c>
    </row>
    <row r="701" spans="5:6" ht="12">
      <c r="E701" s="102">
        <v>698</v>
      </c>
      <c r="F701" s="103" t="s">
        <v>812</v>
      </c>
    </row>
    <row r="702" spans="5:6" ht="12">
      <c r="E702" s="102">
        <v>699</v>
      </c>
      <c r="F702" s="103" t="s">
        <v>813</v>
      </c>
    </row>
    <row r="703" spans="5:6" ht="12">
      <c r="E703" s="102">
        <v>700</v>
      </c>
      <c r="F703" s="103" t="s">
        <v>814</v>
      </c>
    </row>
    <row r="704" spans="5:6" ht="12">
      <c r="E704" s="102">
        <v>701</v>
      </c>
      <c r="F704" s="103" t="s">
        <v>815</v>
      </c>
    </row>
    <row r="705" spans="5:6" ht="12">
      <c r="E705" s="102">
        <v>702</v>
      </c>
      <c r="F705" s="103" t="s">
        <v>816</v>
      </c>
    </row>
    <row r="706" spans="5:6" ht="12">
      <c r="E706" s="102">
        <v>703</v>
      </c>
      <c r="F706" s="103" t="s">
        <v>817</v>
      </c>
    </row>
    <row r="707" spans="5:6" ht="12">
      <c r="E707" s="102">
        <v>704</v>
      </c>
      <c r="F707" s="103" t="s">
        <v>818</v>
      </c>
    </row>
    <row r="708" spans="5:6" ht="12">
      <c r="E708" s="102">
        <v>705</v>
      </c>
      <c r="F708" s="103" t="s">
        <v>819</v>
      </c>
    </row>
    <row r="709" spans="5:6" ht="12">
      <c r="E709" s="102">
        <v>706</v>
      </c>
      <c r="F709" s="103" t="s">
        <v>820</v>
      </c>
    </row>
    <row r="710" spans="5:6" ht="12">
      <c r="E710" s="102">
        <v>707</v>
      </c>
      <c r="F710" s="103" t="s">
        <v>821</v>
      </c>
    </row>
    <row r="711" spans="5:6" ht="12">
      <c r="E711" s="102">
        <v>708</v>
      </c>
      <c r="F711" s="103" t="s">
        <v>822</v>
      </c>
    </row>
    <row r="712" spans="5:6" ht="12">
      <c r="E712" s="102">
        <v>709</v>
      </c>
      <c r="F712" s="103" t="s">
        <v>823</v>
      </c>
    </row>
    <row r="713" spans="5:6" ht="12">
      <c r="E713" s="102">
        <v>710</v>
      </c>
      <c r="F713" s="103" t="s">
        <v>824</v>
      </c>
    </row>
    <row r="714" spans="5:6" ht="12">
      <c r="E714" s="102">
        <v>711</v>
      </c>
      <c r="F714" s="103" t="s">
        <v>825</v>
      </c>
    </row>
    <row r="715" spans="5:6" ht="12">
      <c r="E715" s="102">
        <v>712</v>
      </c>
      <c r="F715" s="103" t="s">
        <v>826</v>
      </c>
    </row>
    <row r="716" spans="5:6" ht="12">
      <c r="E716" s="102">
        <v>713</v>
      </c>
      <c r="F716" s="103" t="s">
        <v>827</v>
      </c>
    </row>
    <row r="717" spans="5:6" ht="12">
      <c r="E717" s="102">
        <v>714</v>
      </c>
      <c r="F717" s="103" t="s">
        <v>828</v>
      </c>
    </row>
    <row r="718" spans="5:6" ht="12">
      <c r="E718" s="102">
        <v>715</v>
      </c>
      <c r="F718" s="103" t="s">
        <v>829</v>
      </c>
    </row>
    <row r="719" spans="5:6" ht="12">
      <c r="E719" s="102">
        <v>716</v>
      </c>
      <c r="F719" s="103" t="s">
        <v>830</v>
      </c>
    </row>
    <row r="720" spans="5:6" ht="12">
      <c r="E720" s="102">
        <v>717</v>
      </c>
      <c r="F720" s="103" t="s">
        <v>831</v>
      </c>
    </row>
    <row r="721" spans="5:6" ht="12">
      <c r="E721" s="102">
        <v>718</v>
      </c>
      <c r="F721" s="103" t="s">
        <v>832</v>
      </c>
    </row>
    <row r="722" spans="5:6" ht="12">
      <c r="E722" s="102">
        <v>719</v>
      </c>
      <c r="F722" s="103" t="s">
        <v>833</v>
      </c>
    </row>
    <row r="723" spans="5:6" ht="12">
      <c r="E723" s="102">
        <v>720</v>
      </c>
      <c r="F723" s="103" t="s">
        <v>834</v>
      </c>
    </row>
    <row r="724" spans="5:6" ht="12">
      <c r="E724" s="102">
        <v>721</v>
      </c>
      <c r="F724" s="103" t="s">
        <v>835</v>
      </c>
    </row>
    <row r="725" spans="5:6" ht="12">
      <c r="E725" s="102">
        <v>722</v>
      </c>
      <c r="F725" s="103" t="s">
        <v>836</v>
      </c>
    </row>
    <row r="726" spans="5:6" ht="12">
      <c r="E726" s="102">
        <v>723</v>
      </c>
      <c r="F726" s="103" t="s">
        <v>837</v>
      </c>
    </row>
    <row r="727" spans="5:6" ht="12">
      <c r="E727" s="102">
        <v>724</v>
      </c>
      <c r="F727" s="103" t="s">
        <v>838</v>
      </c>
    </row>
    <row r="728" spans="5:6" ht="12">
      <c r="E728" s="102">
        <v>725</v>
      </c>
      <c r="F728" s="103" t="s">
        <v>839</v>
      </c>
    </row>
    <row r="729" spans="5:6" ht="12">
      <c r="E729" s="102">
        <v>726</v>
      </c>
      <c r="F729" s="103" t="s">
        <v>840</v>
      </c>
    </row>
    <row r="730" spans="5:6" ht="12">
      <c r="E730" s="102">
        <v>727</v>
      </c>
      <c r="F730" s="103" t="s">
        <v>841</v>
      </c>
    </row>
    <row r="731" spans="5:6" ht="12">
      <c r="E731" s="102">
        <v>728</v>
      </c>
      <c r="F731" s="103" t="s">
        <v>842</v>
      </c>
    </row>
    <row r="732" spans="5:6" ht="12">
      <c r="E732" s="102">
        <v>729</v>
      </c>
      <c r="F732" s="103" t="s">
        <v>843</v>
      </c>
    </row>
    <row r="733" spans="5:6" ht="12">
      <c r="E733" s="102">
        <v>730</v>
      </c>
      <c r="F733" s="103" t="s">
        <v>844</v>
      </c>
    </row>
    <row r="734" spans="5:6" ht="12">
      <c r="E734" s="102">
        <v>731</v>
      </c>
      <c r="F734" s="103" t="s">
        <v>845</v>
      </c>
    </row>
    <row r="735" spans="5:6" ht="12">
      <c r="E735" s="102">
        <v>732</v>
      </c>
      <c r="F735" s="103" t="s">
        <v>846</v>
      </c>
    </row>
    <row r="736" spans="5:6" ht="12">
      <c r="E736" s="102">
        <v>733</v>
      </c>
      <c r="F736" s="103" t="s">
        <v>847</v>
      </c>
    </row>
    <row r="737" spans="5:6" ht="12">
      <c r="E737" s="102">
        <v>734</v>
      </c>
      <c r="F737" s="103" t="s">
        <v>848</v>
      </c>
    </row>
    <row r="738" spans="5:6" ht="12">
      <c r="E738" s="102">
        <v>735</v>
      </c>
      <c r="F738" s="103" t="s">
        <v>849</v>
      </c>
    </row>
    <row r="739" spans="5:6" ht="12">
      <c r="E739" s="102">
        <v>736</v>
      </c>
      <c r="F739" s="103" t="s">
        <v>850</v>
      </c>
    </row>
    <row r="740" spans="5:6" ht="12">
      <c r="E740" s="102">
        <v>737</v>
      </c>
      <c r="F740" s="103" t="s">
        <v>851</v>
      </c>
    </row>
    <row r="741" spans="5:6" ht="12">
      <c r="E741" s="102">
        <v>738</v>
      </c>
      <c r="F741" s="103" t="s">
        <v>852</v>
      </c>
    </row>
    <row r="742" spans="5:6" ht="12">
      <c r="E742" s="102">
        <v>739</v>
      </c>
      <c r="F742" s="103" t="s">
        <v>853</v>
      </c>
    </row>
    <row r="743" spans="5:6" ht="12">
      <c r="E743" s="102">
        <v>740</v>
      </c>
      <c r="F743" s="103" t="s">
        <v>854</v>
      </c>
    </row>
    <row r="744" spans="5:6" ht="12">
      <c r="E744" s="102">
        <v>741</v>
      </c>
      <c r="F744" s="103" t="s">
        <v>855</v>
      </c>
    </row>
    <row r="745" spans="5:6" ht="12">
      <c r="E745" s="102">
        <v>742</v>
      </c>
      <c r="F745" s="103" t="s">
        <v>856</v>
      </c>
    </row>
    <row r="746" spans="5:6" ht="12">
      <c r="E746" s="102">
        <v>743</v>
      </c>
      <c r="F746" s="103" t="s">
        <v>857</v>
      </c>
    </row>
    <row r="747" spans="5:6" ht="12">
      <c r="E747" s="102">
        <v>744</v>
      </c>
      <c r="F747" s="103" t="s">
        <v>858</v>
      </c>
    </row>
    <row r="748" spans="5:6" ht="12">
      <c r="E748" s="102">
        <v>745</v>
      </c>
      <c r="F748" s="103" t="s">
        <v>859</v>
      </c>
    </row>
    <row r="749" spans="5:6" ht="12">
      <c r="E749" s="102">
        <v>746</v>
      </c>
      <c r="F749" s="103" t="s">
        <v>860</v>
      </c>
    </row>
    <row r="750" spans="5:6" ht="12">
      <c r="E750" s="102">
        <v>747</v>
      </c>
      <c r="F750" s="103" t="s">
        <v>861</v>
      </c>
    </row>
    <row r="751" spans="5:6" ht="12">
      <c r="E751" s="102">
        <v>748</v>
      </c>
      <c r="F751" s="103" t="s">
        <v>862</v>
      </c>
    </row>
    <row r="752" spans="5:6" ht="12">
      <c r="E752" s="102">
        <v>749</v>
      </c>
      <c r="F752" s="103" t="s">
        <v>863</v>
      </c>
    </row>
    <row r="753" spans="5:6" ht="12">
      <c r="E753" s="102">
        <v>750</v>
      </c>
      <c r="F753" s="103" t="s">
        <v>864</v>
      </c>
    </row>
    <row r="754" spans="5:6" ht="12">
      <c r="E754" s="102">
        <v>751</v>
      </c>
      <c r="F754" s="103" t="s">
        <v>865</v>
      </c>
    </row>
    <row r="755" spans="5:6" ht="12">
      <c r="E755" s="102">
        <v>752</v>
      </c>
      <c r="F755" s="103" t="s">
        <v>866</v>
      </c>
    </row>
    <row r="756" spans="5:6" ht="12">
      <c r="E756" s="102">
        <v>753</v>
      </c>
      <c r="F756" s="103" t="s">
        <v>867</v>
      </c>
    </row>
    <row r="757" spans="5:6" ht="12">
      <c r="E757" s="102">
        <v>754</v>
      </c>
      <c r="F757" s="103" t="s">
        <v>868</v>
      </c>
    </row>
    <row r="758" spans="5:6" ht="12">
      <c r="E758" s="102">
        <v>755</v>
      </c>
      <c r="F758" s="103" t="s">
        <v>869</v>
      </c>
    </row>
    <row r="759" spans="5:6" ht="12">
      <c r="E759" s="102">
        <v>756</v>
      </c>
      <c r="F759" s="103" t="s">
        <v>870</v>
      </c>
    </row>
    <row r="760" spans="5:6" ht="12">
      <c r="E760" s="102">
        <v>757</v>
      </c>
      <c r="F760" s="103" t="s">
        <v>871</v>
      </c>
    </row>
    <row r="761" spans="5:6" ht="12">
      <c r="E761" s="102">
        <v>758</v>
      </c>
      <c r="F761" s="103" t="s">
        <v>872</v>
      </c>
    </row>
    <row r="762" spans="5:6" ht="12">
      <c r="E762" s="102">
        <v>759</v>
      </c>
      <c r="F762" s="103" t="s">
        <v>873</v>
      </c>
    </row>
    <row r="763" spans="5:6" ht="12">
      <c r="E763" s="102">
        <v>760</v>
      </c>
      <c r="F763" s="103" t="s">
        <v>874</v>
      </c>
    </row>
    <row r="764" spans="5:6" ht="12">
      <c r="E764" s="102">
        <v>761</v>
      </c>
      <c r="F764" s="103" t="s">
        <v>875</v>
      </c>
    </row>
    <row r="765" spans="5:6" ht="12">
      <c r="E765" s="102">
        <v>762</v>
      </c>
      <c r="F765" s="103" t="s">
        <v>876</v>
      </c>
    </row>
    <row r="766" spans="5:6" ht="12">
      <c r="E766" s="102">
        <v>763</v>
      </c>
      <c r="F766" s="103" t="s">
        <v>877</v>
      </c>
    </row>
    <row r="767" spans="5:6" ht="12">
      <c r="E767" s="102">
        <v>764</v>
      </c>
      <c r="F767" s="103" t="s">
        <v>878</v>
      </c>
    </row>
    <row r="768" spans="5:6" ht="12">
      <c r="E768" s="102">
        <v>765</v>
      </c>
      <c r="F768" s="103" t="s">
        <v>879</v>
      </c>
    </row>
    <row r="769" spans="5:6" ht="12">
      <c r="E769" s="102">
        <v>766</v>
      </c>
      <c r="F769" s="103" t="s">
        <v>880</v>
      </c>
    </row>
    <row r="770" spans="5:6" ht="12">
      <c r="E770" s="102">
        <v>767</v>
      </c>
      <c r="F770" s="103" t="s">
        <v>881</v>
      </c>
    </row>
    <row r="771" spans="5:6" ht="12">
      <c r="E771" s="102">
        <v>768</v>
      </c>
      <c r="F771" s="103" t="s">
        <v>882</v>
      </c>
    </row>
    <row r="772" spans="5:6" ht="12">
      <c r="E772" s="102">
        <v>769</v>
      </c>
      <c r="F772" s="103" t="s">
        <v>883</v>
      </c>
    </row>
    <row r="773" spans="5:6" ht="12">
      <c r="E773" s="102">
        <v>770</v>
      </c>
      <c r="F773" s="103" t="s">
        <v>884</v>
      </c>
    </row>
    <row r="774" spans="5:6" ht="12">
      <c r="E774" s="102">
        <v>771</v>
      </c>
      <c r="F774" s="103" t="s">
        <v>885</v>
      </c>
    </row>
    <row r="775" spans="5:6" ht="12">
      <c r="E775" s="102">
        <v>772</v>
      </c>
      <c r="F775" s="103" t="s">
        <v>886</v>
      </c>
    </row>
    <row r="776" spans="5:6" ht="12">
      <c r="E776" s="102">
        <v>773</v>
      </c>
      <c r="F776" s="103" t="s">
        <v>887</v>
      </c>
    </row>
    <row r="777" spans="5:6" ht="12">
      <c r="E777" s="102">
        <v>774</v>
      </c>
      <c r="F777" s="103" t="s">
        <v>888</v>
      </c>
    </row>
    <row r="778" spans="5:6" ht="12">
      <c r="E778" s="102">
        <v>775</v>
      </c>
      <c r="F778" s="103" t="s">
        <v>889</v>
      </c>
    </row>
    <row r="779" spans="5:6" ht="12">
      <c r="E779" s="102">
        <v>776</v>
      </c>
      <c r="F779" s="103" t="s">
        <v>890</v>
      </c>
    </row>
    <row r="780" spans="5:6" ht="12">
      <c r="E780" s="102">
        <v>777</v>
      </c>
      <c r="F780" s="103" t="s">
        <v>891</v>
      </c>
    </row>
    <row r="781" spans="5:6" ht="12">
      <c r="E781" s="102">
        <v>778</v>
      </c>
      <c r="F781" s="103" t="s">
        <v>892</v>
      </c>
    </row>
    <row r="782" spans="5:6" ht="12">
      <c r="E782" s="102">
        <v>779</v>
      </c>
      <c r="F782" s="103" t="s">
        <v>893</v>
      </c>
    </row>
    <row r="783" spans="5:6" ht="12">
      <c r="E783" s="102">
        <v>780</v>
      </c>
      <c r="F783" s="103" t="s">
        <v>894</v>
      </c>
    </row>
    <row r="784" spans="5:6" ht="12">
      <c r="E784" s="102">
        <v>781</v>
      </c>
      <c r="F784" s="103" t="s">
        <v>895</v>
      </c>
    </row>
    <row r="785" spans="5:6" ht="12">
      <c r="E785" s="102">
        <v>782</v>
      </c>
      <c r="F785" s="103" t="s">
        <v>896</v>
      </c>
    </row>
    <row r="786" spans="5:6" ht="12">
      <c r="E786" s="102">
        <v>783</v>
      </c>
      <c r="F786" s="103" t="s">
        <v>897</v>
      </c>
    </row>
    <row r="787" spans="5:6" ht="12">
      <c r="E787" s="102">
        <v>784</v>
      </c>
      <c r="F787" s="103" t="s">
        <v>898</v>
      </c>
    </row>
    <row r="788" spans="5:6" ht="12">
      <c r="E788" s="102">
        <v>785</v>
      </c>
      <c r="F788" s="103" t="s">
        <v>899</v>
      </c>
    </row>
    <row r="789" spans="5:6" ht="12">
      <c r="E789" s="102">
        <v>786</v>
      </c>
      <c r="F789" s="103" t="s">
        <v>900</v>
      </c>
    </row>
    <row r="790" spans="5:6" ht="12">
      <c r="E790" s="102">
        <v>787</v>
      </c>
      <c r="F790" s="103" t="s">
        <v>901</v>
      </c>
    </row>
    <row r="791" spans="5:6" ht="12">
      <c r="E791" s="102">
        <v>788</v>
      </c>
      <c r="F791" s="103" t="s">
        <v>902</v>
      </c>
    </row>
    <row r="792" spans="5:6" ht="12">
      <c r="E792" s="102">
        <v>789</v>
      </c>
      <c r="F792" s="103" t="s">
        <v>903</v>
      </c>
    </row>
    <row r="793" spans="5:6" ht="12">
      <c r="E793" s="102">
        <v>790</v>
      </c>
      <c r="F793" s="103" t="s">
        <v>904</v>
      </c>
    </row>
    <row r="794" spans="5:6" ht="12">
      <c r="E794" s="102">
        <v>791</v>
      </c>
      <c r="F794" s="103" t="s">
        <v>907</v>
      </c>
    </row>
    <row r="795" spans="5:6" ht="12">
      <c r="E795" s="102">
        <v>792</v>
      </c>
      <c r="F795" s="103" t="s">
        <v>908</v>
      </c>
    </row>
    <row r="796" spans="5:6" ht="12">
      <c r="E796" s="102">
        <v>793</v>
      </c>
      <c r="F796" s="103" t="s">
        <v>909</v>
      </c>
    </row>
    <row r="797" spans="5:6" ht="12">
      <c r="E797" s="102">
        <v>794</v>
      </c>
      <c r="F797" s="103" t="s">
        <v>910</v>
      </c>
    </row>
    <row r="798" spans="5:6" ht="12">
      <c r="E798" s="102">
        <v>795</v>
      </c>
      <c r="F798" s="103" t="s">
        <v>911</v>
      </c>
    </row>
    <row r="799" spans="5:6" ht="12">
      <c r="E799" s="102">
        <v>796</v>
      </c>
      <c r="F799" s="103" t="s">
        <v>912</v>
      </c>
    </row>
    <row r="800" spans="5:6" ht="12">
      <c r="E800" s="102">
        <v>797</v>
      </c>
      <c r="F800" s="103" t="s">
        <v>913</v>
      </c>
    </row>
    <row r="801" spans="5:6" ht="12">
      <c r="E801" s="102">
        <v>798</v>
      </c>
      <c r="F801" s="103" t="s">
        <v>914</v>
      </c>
    </row>
    <row r="802" spans="5:6" ht="12">
      <c r="E802" s="102">
        <v>799</v>
      </c>
      <c r="F802" s="103" t="s">
        <v>915</v>
      </c>
    </row>
    <row r="803" spans="5:6" ht="12">
      <c r="E803" s="102">
        <v>800</v>
      </c>
      <c r="F803" s="103" t="s">
        <v>916</v>
      </c>
    </row>
    <row r="804" spans="5:6" ht="12">
      <c r="E804" s="102">
        <v>801</v>
      </c>
      <c r="F804" s="103" t="s">
        <v>917</v>
      </c>
    </row>
    <row r="805" spans="5:6" ht="12">
      <c r="E805" s="102">
        <v>802</v>
      </c>
      <c r="F805" s="103" t="s">
        <v>918</v>
      </c>
    </row>
    <row r="806" spans="5:6" ht="12">
      <c r="E806" s="102">
        <v>803</v>
      </c>
      <c r="F806" s="103" t="s">
        <v>919</v>
      </c>
    </row>
    <row r="807" spans="5:6" ht="12">
      <c r="E807" s="102">
        <v>804</v>
      </c>
      <c r="F807" s="103" t="s">
        <v>920</v>
      </c>
    </row>
    <row r="808" spans="5:6" ht="12">
      <c r="E808" s="102">
        <v>805</v>
      </c>
      <c r="F808" s="103" t="s">
        <v>921</v>
      </c>
    </row>
    <row r="809" spans="5:6" ht="12">
      <c r="E809" s="102">
        <v>806</v>
      </c>
      <c r="F809" s="103" t="s">
        <v>922</v>
      </c>
    </row>
    <row r="810" spans="5:6" ht="12">
      <c r="E810" s="102">
        <v>807</v>
      </c>
      <c r="F810" s="103" t="s">
        <v>923</v>
      </c>
    </row>
    <row r="811" spans="5:6" ht="12">
      <c r="E811" s="102">
        <v>808</v>
      </c>
      <c r="F811" s="103" t="s">
        <v>924</v>
      </c>
    </row>
    <row r="812" spans="5:6" ht="12">
      <c r="E812" s="102">
        <v>809</v>
      </c>
      <c r="F812" s="103" t="s">
        <v>925</v>
      </c>
    </row>
    <row r="813" spans="5:6" ht="12">
      <c r="E813" s="102">
        <v>810</v>
      </c>
      <c r="F813" s="103" t="s">
        <v>926</v>
      </c>
    </row>
    <row r="814" spans="5:6" ht="12">
      <c r="E814" s="102">
        <v>811</v>
      </c>
      <c r="F814" s="103" t="s">
        <v>927</v>
      </c>
    </row>
    <row r="815" spans="5:6" ht="12">
      <c r="E815" s="102">
        <v>812</v>
      </c>
      <c r="F815" s="103" t="s">
        <v>928</v>
      </c>
    </row>
    <row r="816" spans="5:6" ht="12">
      <c r="E816" s="102">
        <v>813</v>
      </c>
      <c r="F816" s="103" t="s">
        <v>929</v>
      </c>
    </row>
    <row r="817" spans="5:6" ht="12">
      <c r="E817" s="102">
        <v>814</v>
      </c>
      <c r="F817" s="103" t="s">
        <v>930</v>
      </c>
    </row>
    <row r="818" spans="5:6" ht="12">
      <c r="E818" s="102">
        <v>815</v>
      </c>
      <c r="F818" s="103" t="s">
        <v>931</v>
      </c>
    </row>
    <row r="819" spans="5:6" ht="12">
      <c r="E819" s="102">
        <v>816</v>
      </c>
      <c r="F819" s="103" t="s">
        <v>932</v>
      </c>
    </row>
    <row r="820" spans="5:6" ht="12">
      <c r="E820" s="102">
        <v>817</v>
      </c>
      <c r="F820" s="103" t="s">
        <v>933</v>
      </c>
    </row>
    <row r="821" spans="5:6" ht="12">
      <c r="E821" s="102">
        <v>818</v>
      </c>
      <c r="F821" s="103" t="s">
        <v>934</v>
      </c>
    </row>
    <row r="822" spans="5:6" ht="12">
      <c r="E822" s="102">
        <v>819</v>
      </c>
      <c r="F822" s="103" t="s">
        <v>935</v>
      </c>
    </row>
    <row r="823" spans="5:6" ht="12">
      <c r="E823" s="102">
        <v>820</v>
      </c>
      <c r="F823" s="103" t="s">
        <v>936</v>
      </c>
    </row>
    <row r="824" spans="5:6" ht="12">
      <c r="E824" s="102">
        <v>821</v>
      </c>
      <c r="F824" s="103" t="s">
        <v>937</v>
      </c>
    </row>
    <row r="825" spans="5:6" ht="12">
      <c r="E825" s="102">
        <v>822</v>
      </c>
      <c r="F825" s="103" t="s">
        <v>938</v>
      </c>
    </row>
    <row r="826" spans="5:6" ht="12">
      <c r="E826" s="102">
        <v>823</v>
      </c>
      <c r="F826" s="103" t="s">
        <v>939</v>
      </c>
    </row>
    <row r="827" spans="5:6" ht="12">
      <c r="E827" s="102">
        <v>824</v>
      </c>
      <c r="F827" s="103" t="s">
        <v>940</v>
      </c>
    </row>
    <row r="828" spans="5:6" ht="12">
      <c r="E828" s="102">
        <v>825</v>
      </c>
      <c r="F828" s="103" t="s">
        <v>941</v>
      </c>
    </row>
    <row r="829" spans="5:6" ht="12">
      <c r="E829" s="102">
        <v>826</v>
      </c>
      <c r="F829" s="103" t="s">
        <v>942</v>
      </c>
    </row>
    <row r="830" spans="5:6" ht="12">
      <c r="E830" s="102">
        <v>827</v>
      </c>
      <c r="F830" s="103" t="s">
        <v>943</v>
      </c>
    </row>
    <row r="831" spans="5:6" ht="12">
      <c r="E831" s="102">
        <v>828</v>
      </c>
      <c r="F831" s="103" t="s">
        <v>944</v>
      </c>
    </row>
    <row r="832" spans="5:6" ht="12">
      <c r="E832" s="102">
        <v>829</v>
      </c>
      <c r="F832" s="103" t="s">
        <v>945</v>
      </c>
    </row>
    <row r="833" spans="5:6" ht="12">
      <c r="E833" s="102">
        <v>830</v>
      </c>
      <c r="F833" s="103" t="s">
        <v>946</v>
      </c>
    </row>
    <row r="834" spans="5:6" ht="12">
      <c r="E834" s="102">
        <v>831</v>
      </c>
      <c r="F834" s="103" t="s">
        <v>947</v>
      </c>
    </row>
    <row r="835" spans="5:6" ht="12">
      <c r="E835" s="102">
        <v>832</v>
      </c>
      <c r="F835" s="103" t="s">
        <v>948</v>
      </c>
    </row>
    <row r="836" spans="5:6" ht="12">
      <c r="E836" s="102">
        <v>833</v>
      </c>
      <c r="F836" s="103" t="s">
        <v>949</v>
      </c>
    </row>
    <row r="837" spans="5:6" ht="12">
      <c r="E837" s="102">
        <v>834</v>
      </c>
      <c r="F837" s="103" t="s">
        <v>950</v>
      </c>
    </row>
    <row r="838" spans="5:6" ht="12">
      <c r="E838" s="102">
        <v>835</v>
      </c>
      <c r="F838" s="103" t="s">
        <v>960</v>
      </c>
    </row>
    <row r="839" spans="5:6" ht="12">
      <c r="E839" s="102">
        <v>836</v>
      </c>
      <c r="F839" s="103" t="s">
        <v>961</v>
      </c>
    </row>
    <row r="840" spans="5:6" ht="12">
      <c r="E840" s="102">
        <v>837</v>
      </c>
      <c r="F840" s="103" t="s">
        <v>962</v>
      </c>
    </row>
    <row r="841" spans="5:6" ht="12">
      <c r="E841" s="102">
        <v>838</v>
      </c>
      <c r="F841" s="103" t="s">
        <v>963</v>
      </c>
    </row>
    <row r="842" spans="5:6" ht="12">
      <c r="E842" s="102">
        <v>839</v>
      </c>
      <c r="F842" s="103" t="s">
        <v>964</v>
      </c>
    </row>
    <row r="843" spans="5:6" ht="12">
      <c r="E843" s="102">
        <v>840</v>
      </c>
      <c r="F843" s="103" t="s">
        <v>965</v>
      </c>
    </row>
    <row r="844" spans="5:6" ht="12">
      <c r="E844" s="102">
        <v>841</v>
      </c>
      <c r="F844" s="103" t="s">
        <v>966</v>
      </c>
    </row>
    <row r="845" spans="5:6" ht="12">
      <c r="E845" s="102">
        <v>842</v>
      </c>
      <c r="F845" s="103" t="s">
        <v>967</v>
      </c>
    </row>
    <row r="846" spans="5:6" ht="12">
      <c r="E846" s="102">
        <v>843</v>
      </c>
      <c r="F846" s="103" t="s">
        <v>968</v>
      </c>
    </row>
    <row r="847" spans="5:6" ht="12">
      <c r="E847" s="102">
        <v>844</v>
      </c>
      <c r="F847" s="103" t="s">
        <v>969</v>
      </c>
    </row>
    <row r="848" spans="5:6" ht="12">
      <c r="E848" s="102">
        <v>845</v>
      </c>
      <c r="F848" s="103" t="s">
        <v>970</v>
      </c>
    </row>
    <row r="849" spans="5:6" ht="12">
      <c r="E849" s="102">
        <v>846</v>
      </c>
      <c r="F849" s="103" t="s">
        <v>971</v>
      </c>
    </row>
    <row r="850" spans="5:6" ht="12">
      <c r="E850" s="102">
        <v>847</v>
      </c>
      <c r="F850" s="103" t="s">
        <v>972</v>
      </c>
    </row>
    <row r="851" spans="5:6" ht="12">
      <c r="E851" s="102">
        <v>848</v>
      </c>
      <c r="F851" s="103" t="s">
        <v>973</v>
      </c>
    </row>
    <row r="852" spans="5:6" ht="12">
      <c r="E852" s="102">
        <v>849</v>
      </c>
      <c r="F852" s="103" t="s">
        <v>974</v>
      </c>
    </row>
    <row r="853" spans="5:6" ht="12">
      <c r="E853" s="102">
        <v>850</v>
      </c>
      <c r="F853" s="103" t="s">
        <v>975</v>
      </c>
    </row>
    <row r="854" spans="5:6" ht="12">
      <c r="E854" s="102">
        <v>851</v>
      </c>
      <c r="F854" s="103" t="s">
        <v>977</v>
      </c>
    </row>
    <row r="855" spans="5:6" ht="12">
      <c r="E855" s="102">
        <v>852</v>
      </c>
      <c r="F855" s="103" t="s">
        <v>978</v>
      </c>
    </row>
    <row r="856" spans="5:6" ht="12">
      <c r="E856" s="102">
        <v>853</v>
      </c>
      <c r="F856" s="103" t="s">
        <v>979</v>
      </c>
    </row>
    <row r="857" spans="5:6" ht="12">
      <c r="E857" s="102">
        <v>854</v>
      </c>
      <c r="F857" s="103" t="s">
        <v>980</v>
      </c>
    </row>
    <row r="858" spans="5:6" ht="12">
      <c r="E858" s="102">
        <v>855</v>
      </c>
      <c r="F858" s="103" t="s">
        <v>981</v>
      </c>
    </row>
    <row r="859" spans="5:6" ht="12">
      <c r="E859" s="102">
        <v>856</v>
      </c>
      <c r="F859" s="103" t="s">
        <v>982</v>
      </c>
    </row>
    <row r="860" spans="5:6" ht="12">
      <c r="E860" s="102">
        <v>857</v>
      </c>
      <c r="F860" s="103" t="s">
        <v>983</v>
      </c>
    </row>
    <row r="861" spans="5:6" ht="12">
      <c r="E861" s="102">
        <v>858</v>
      </c>
      <c r="F861" s="103" t="s">
        <v>984</v>
      </c>
    </row>
    <row r="862" spans="5:6" ht="12">
      <c r="E862" s="102">
        <v>859</v>
      </c>
      <c r="F862" s="103" t="s">
        <v>985</v>
      </c>
    </row>
    <row r="863" spans="5:6" ht="12">
      <c r="E863" s="102">
        <v>860</v>
      </c>
      <c r="F863" s="103" t="s">
        <v>986</v>
      </c>
    </row>
    <row r="864" spans="5:6" ht="12">
      <c r="E864" s="102">
        <v>861</v>
      </c>
      <c r="F864" s="103" t="s">
        <v>987</v>
      </c>
    </row>
    <row r="865" spans="5:6" ht="12">
      <c r="E865" s="102">
        <v>862</v>
      </c>
      <c r="F865" s="103" t="s">
        <v>988</v>
      </c>
    </row>
    <row r="866" spans="5:6" ht="12">
      <c r="E866" s="102">
        <v>863</v>
      </c>
      <c r="F866" s="103" t="s">
        <v>989</v>
      </c>
    </row>
    <row r="867" spans="5:6" ht="12">
      <c r="E867" s="102">
        <v>864</v>
      </c>
      <c r="F867" s="103" t="s">
        <v>990</v>
      </c>
    </row>
    <row r="868" spans="5:6" ht="12">
      <c r="E868" s="102">
        <v>865</v>
      </c>
      <c r="F868" s="103" t="s">
        <v>991</v>
      </c>
    </row>
    <row r="869" spans="5:6" ht="12">
      <c r="E869" s="102">
        <v>866</v>
      </c>
      <c r="F869" s="103" t="s">
        <v>992</v>
      </c>
    </row>
    <row r="870" spans="5:6" ht="12">
      <c r="E870" s="102">
        <v>867</v>
      </c>
      <c r="F870" s="103" t="s">
        <v>993</v>
      </c>
    </row>
    <row r="871" spans="5:6" ht="12">
      <c r="E871" s="102">
        <v>868</v>
      </c>
      <c r="F871" s="103" t="s">
        <v>994</v>
      </c>
    </row>
    <row r="872" spans="5:6" ht="12">
      <c r="E872" s="102">
        <v>869</v>
      </c>
      <c r="F872" s="103" t="s">
        <v>995</v>
      </c>
    </row>
    <row r="873" spans="5:6" ht="12">
      <c r="E873" s="102">
        <v>870</v>
      </c>
      <c r="F873" s="103" t="s">
        <v>996</v>
      </c>
    </row>
    <row r="874" spans="5:6" ht="12">
      <c r="E874" s="102">
        <v>871</v>
      </c>
      <c r="F874" s="103" t="s">
        <v>997</v>
      </c>
    </row>
    <row r="875" spans="5:6" ht="12">
      <c r="E875" s="102">
        <v>872</v>
      </c>
      <c r="F875" s="103" t="s">
        <v>998</v>
      </c>
    </row>
    <row r="876" spans="5:6" ht="12">
      <c r="E876" s="102">
        <v>873</v>
      </c>
      <c r="F876" s="103" t="s">
        <v>999</v>
      </c>
    </row>
    <row r="877" spans="5:6" ht="12">
      <c r="E877" s="102">
        <v>874</v>
      </c>
      <c r="F877" s="103" t="s">
        <v>1000</v>
      </c>
    </row>
    <row r="878" spans="5:6" ht="12">
      <c r="E878" s="102">
        <v>875</v>
      </c>
      <c r="F878" s="103" t="s">
        <v>1001</v>
      </c>
    </row>
    <row r="879" spans="5:6" ht="12">
      <c r="E879" s="102">
        <v>876</v>
      </c>
      <c r="F879" s="103" t="s">
        <v>1002</v>
      </c>
    </row>
    <row r="880" spans="5:6" ht="12">
      <c r="E880" s="102">
        <v>877</v>
      </c>
      <c r="F880" s="103" t="s">
        <v>1003</v>
      </c>
    </row>
    <row r="881" spans="5:6" ht="12">
      <c r="E881" s="102">
        <v>878</v>
      </c>
      <c r="F881" s="103" t="s">
        <v>1004</v>
      </c>
    </row>
    <row r="882" spans="5:6" ht="12">
      <c r="E882" s="102">
        <v>879</v>
      </c>
      <c r="F882" s="103" t="s">
        <v>1005</v>
      </c>
    </row>
    <row r="883" spans="5:6" ht="12">
      <c r="E883" s="102">
        <v>880</v>
      </c>
      <c r="F883" s="103" t="s">
        <v>1006</v>
      </c>
    </row>
    <row r="884" spans="5:6" ht="12">
      <c r="E884" s="102">
        <v>881</v>
      </c>
      <c r="F884" s="103" t="s">
        <v>1007</v>
      </c>
    </row>
    <row r="885" spans="5:6" ht="12">
      <c r="E885" s="102">
        <v>882</v>
      </c>
      <c r="F885" s="103" t="s">
        <v>1008</v>
      </c>
    </row>
    <row r="886" spans="5:6" ht="12">
      <c r="E886" s="102">
        <v>883</v>
      </c>
      <c r="F886" s="103" t="s">
        <v>1009</v>
      </c>
    </row>
    <row r="887" spans="5:6" ht="12">
      <c r="E887" s="102">
        <v>884</v>
      </c>
      <c r="F887" s="103" t="s">
        <v>1010</v>
      </c>
    </row>
    <row r="888" spans="5:6" ht="12">
      <c r="E888" s="102">
        <v>885</v>
      </c>
      <c r="F888" s="103" t="s">
        <v>1011</v>
      </c>
    </row>
    <row r="889" spans="5:6" ht="12">
      <c r="E889" s="102">
        <v>886</v>
      </c>
      <c r="F889" s="103" t="s">
        <v>1012</v>
      </c>
    </row>
    <row r="890" spans="5:6" ht="12">
      <c r="E890" s="102">
        <v>887</v>
      </c>
      <c r="F890" s="103" t="s">
        <v>1013</v>
      </c>
    </row>
    <row r="891" spans="5:6" ht="12">
      <c r="E891" s="102">
        <v>888</v>
      </c>
      <c r="F891" s="103" t="s">
        <v>1014</v>
      </c>
    </row>
    <row r="892" spans="5:6" ht="12">
      <c r="E892" s="102">
        <v>889</v>
      </c>
      <c r="F892" s="103" t="s">
        <v>1015</v>
      </c>
    </row>
    <row r="893" spans="5:6" ht="12">
      <c r="E893" s="102">
        <v>890</v>
      </c>
      <c r="F893" s="103" t="s">
        <v>1016</v>
      </c>
    </row>
    <row r="894" spans="5:6" ht="12">
      <c r="E894" s="102">
        <v>891</v>
      </c>
      <c r="F894" s="103" t="s">
        <v>1017</v>
      </c>
    </row>
    <row r="895" spans="5:6" ht="12">
      <c r="E895" s="102">
        <v>892</v>
      </c>
      <c r="F895" s="103" t="s">
        <v>1018</v>
      </c>
    </row>
    <row r="896" spans="5:6" ht="12">
      <c r="E896" s="102">
        <v>893</v>
      </c>
      <c r="F896" s="103" t="s">
        <v>1019</v>
      </c>
    </row>
    <row r="897" spans="5:6" ht="12">
      <c r="E897" s="102">
        <v>894</v>
      </c>
      <c r="F897" s="103" t="s">
        <v>1020</v>
      </c>
    </row>
    <row r="898" spans="5:6" ht="12">
      <c r="E898" s="102">
        <v>895</v>
      </c>
      <c r="F898" s="103" t="s">
        <v>1021</v>
      </c>
    </row>
    <row r="899" spans="5:6" ht="12">
      <c r="E899" s="102">
        <v>896</v>
      </c>
      <c r="F899" s="103" t="s">
        <v>1022</v>
      </c>
    </row>
    <row r="900" spans="5:6" ht="12">
      <c r="E900" s="102">
        <v>897</v>
      </c>
      <c r="F900" s="103" t="s">
        <v>1023</v>
      </c>
    </row>
    <row r="901" spans="5:6" ht="12">
      <c r="E901" s="102">
        <v>898</v>
      </c>
      <c r="F901" s="103" t="s">
        <v>1024</v>
      </c>
    </row>
    <row r="902" spans="5:6" ht="12">
      <c r="E902" s="102">
        <v>899</v>
      </c>
      <c r="F902" s="103" t="s">
        <v>1025</v>
      </c>
    </row>
    <row r="903" spans="5:6" ht="12">
      <c r="E903" s="102">
        <v>900</v>
      </c>
      <c r="F903" s="103" t="s">
        <v>1026</v>
      </c>
    </row>
    <row r="904" spans="5:6" ht="12">
      <c r="E904" s="102">
        <v>901</v>
      </c>
      <c r="F904" s="103" t="s">
        <v>1027</v>
      </c>
    </row>
    <row r="905" spans="5:6" ht="12">
      <c r="E905" s="102">
        <v>902</v>
      </c>
      <c r="F905" s="103" t="s">
        <v>1028</v>
      </c>
    </row>
    <row r="906" spans="5:6" ht="12">
      <c r="E906" s="102">
        <v>903</v>
      </c>
      <c r="F906" s="103" t="s">
        <v>1029</v>
      </c>
    </row>
    <row r="907" spans="5:6" ht="12">
      <c r="E907" s="102">
        <v>904</v>
      </c>
      <c r="F907" s="103" t="s">
        <v>1030</v>
      </c>
    </row>
    <row r="908" spans="5:6" ht="12">
      <c r="E908" s="102">
        <v>905</v>
      </c>
      <c r="F908" s="103" t="s">
        <v>1031</v>
      </c>
    </row>
    <row r="909" spans="5:6" ht="12">
      <c r="E909" s="102">
        <v>906</v>
      </c>
      <c r="F909" s="103" t="s">
        <v>1032</v>
      </c>
    </row>
    <row r="910" spans="5:6" ht="12">
      <c r="E910" s="102">
        <v>907</v>
      </c>
      <c r="F910" s="103" t="s">
        <v>1033</v>
      </c>
    </row>
    <row r="911" spans="5:6" ht="12">
      <c r="E911" s="102">
        <v>908</v>
      </c>
      <c r="F911" s="103" t="s">
        <v>1034</v>
      </c>
    </row>
    <row r="912" spans="5:6" ht="12">
      <c r="E912" s="102">
        <v>909</v>
      </c>
      <c r="F912" s="103" t="s">
        <v>1035</v>
      </c>
    </row>
    <row r="913" spans="5:6" ht="12">
      <c r="E913" s="102">
        <v>910</v>
      </c>
      <c r="F913" s="103" t="s">
        <v>1036</v>
      </c>
    </row>
    <row r="914" spans="5:6" ht="12">
      <c r="E914" s="102">
        <v>911</v>
      </c>
      <c r="F914" s="103" t="s">
        <v>1037</v>
      </c>
    </row>
    <row r="915" spans="5:6" ht="12">
      <c r="E915" s="102">
        <v>912</v>
      </c>
      <c r="F915" s="103" t="s">
        <v>1038</v>
      </c>
    </row>
    <row r="916" spans="5:6" ht="12">
      <c r="E916" s="102">
        <v>913</v>
      </c>
      <c r="F916" s="103" t="s">
        <v>1039</v>
      </c>
    </row>
    <row r="917" spans="5:6" ht="12">
      <c r="E917" s="102">
        <v>914</v>
      </c>
      <c r="F917" s="103" t="s">
        <v>1040</v>
      </c>
    </row>
    <row r="918" spans="5:6" ht="12">
      <c r="E918" s="102">
        <v>915</v>
      </c>
      <c r="F918" s="103" t="s">
        <v>1041</v>
      </c>
    </row>
    <row r="919" spans="5:6" ht="12">
      <c r="E919" s="102">
        <v>916</v>
      </c>
      <c r="F919" s="103" t="s">
        <v>1042</v>
      </c>
    </row>
    <row r="920" spans="5:6" ht="12">
      <c r="E920" s="102">
        <v>917</v>
      </c>
      <c r="F920" s="103" t="s">
        <v>1043</v>
      </c>
    </row>
    <row r="921" spans="5:6" ht="12">
      <c r="E921" s="102">
        <v>918</v>
      </c>
      <c r="F921" s="103" t="s">
        <v>1044</v>
      </c>
    </row>
    <row r="922" spans="5:6" ht="12">
      <c r="E922" s="102">
        <v>919</v>
      </c>
      <c r="F922" s="103" t="s">
        <v>1045</v>
      </c>
    </row>
    <row r="923" spans="5:6" ht="12">
      <c r="E923" s="102">
        <v>920</v>
      </c>
      <c r="F923" s="103" t="s">
        <v>1046</v>
      </c>
    </row>
    <row r="924" spans="5:6" ht="12">
      <c r="E924" s="102">
        <v>921</v>
      </c>
      <c r="F924" s="103" t="s">
        <v>1047</v>
      </c>
    </row>
    <row r="925" spans="5:6" ht="12">
      <c r="E925" s="102">
        <v>922</v>
      </c>
      <c r="F925" s="103" t="s">
        <v>1048</v>
      </c>
    </row>
    <row r="926" spans="5:6" ht="12">
      <c r="E926" s="102">
        <v>923</v>
      </c>
      <c r="F926" s="103" t="s">
        <v>1049</v>
      </c>
    </row>
    <row r="927" spans="5:6" ht="12">
      <c r="E927" s="102">
        <v>924</v>
      </c>
      <c r="F927" s="103" t="s">
        <v>1050</v>
      </c>
    </row>
    <row r="928" spans="5:6" ht="12">
      <c r="E928" s="102">
        <v>925</v>
      </c>
      <c r="F928" s="103" t="s">
        <v>1051</v>
      </c>
    </row>
    <row r="929" spans="5:6" ht="12">
      <c r="E929" s="102">
        <v>926</v>
      </c>
      <c r="F929" s="103" t="s">
        <v>1052</v>
      </c>
    </row>
    <row r="930" spans="5:6" ht="12">
      <c r="E930" s="102">
        <v>927</v>
      </c>
      <c r="F930" s="103" t="s">
        <v>1053</v>
      </c>
    </row>
    <row r="931" spans="5:6" ht="12">
      <c r="E931" s="102">
        <v>928</v>
      </c>
      <c r="F931" s="103" t="s">
        <v>1054</v>
      </c>
    </row>
    <row r="932" spans="5:6" ht="12">
      <c r="E932" s="102">
        <v>929</v>
      </c>
      <c r="F932" s="103" t="s">
        <v>1055</v>
      </c>
    </row>
    <row r="933" spans="5:6" ht="12">
      <c r="E933" s="102">
        <v>930</v>
      </c>
      <c r="F933" s="103" t="s">
        <v>1056</v>
      </c>
    </row>
    <row r="934" spans="5:6" ht="12">
      <c r="E934" s="102">
        <v>931</v>
      </c>
      <c r="F934" s="103" t="s">
        <v>1057</v>
      </c>
    </row>
    <row r="935" spans="5:6" ht="12">
      <c r="E935" s="102">
        <v>932</v>
      </c>
      <c r="F935" s="103" t="s">
        <v>1058</v>
      </c>
    </row>
    <row r="936" spans="5:6" ht="12">
      <c r="E936" s="102">
        <v>933</v>
      </c>
      <c r="F936" s="103" t="s">
        <v>1059</v>
      </c>
    </row>
    <row r="937" spans="5:6" ht="12">
      <c r="E937" s="102">
        <v>934</v>
      </c>
      <c r="F937" s="103" t="s">
        <v>1060</v>
      </c>
    </row>
    <row r="938" spans="5:6" ht="12">
      <c r="E938" s="102">
        <v>935</v>
      </c>
      <c r="F938" s="103" t="s">
        <v>1061</v>
      </c>
    </row>
    <row r="939" spans="5:6" ht="12">
      <c r="E939" s="102">
        <v>936</v>
      </c>
      <c r="F939" s="103" t="s">
        <v>1062</v>
      </c>
    </row>
    <row r="940" spans="5:6" ht="12">
      <c r="E940" s="102">
        <v>937</v>
      </c>
      <c r="F940" s="103" t="s">
        <v>1063</v>
      </c>
    </row>
    <row r="941" spans="5:6" ht="12">
      <c r="E941" s="102">
        <v>938</v>
      </c>
      <c r="F941" s="103" t="s">
        <v>1064</v>
      </c>
    </row>
    <row r="942" spans="5:6" ht="12">
      <c r="E942" s="102">
        <v>939</v>
      </c>
      <c r="F942" s="103" t="s">
        <v>1065</v>
      </c>
    </row>
    <row r="943" spans="5:6" ht="12">
      <c r="E943" s="102">
        <v>940</v>
      </c>
      <c r="F943" s="103" t="s">
        <v>1066</v>
      </c>
    </row>
    <row r="944" spans="5:6" ht="12">
      <c r="E944" s="102">
        <v>941</v>
      </c>
      <c r="F944" s="103" t="s">
        <v>1067</v>
      </c>
    </row>
    <row r="945" spans="5:6" ht="12">
      <c r="E945" s="102">
        <v>942</v>
      </c>
      <c r="F945" s="103" t="s">
        <v>1068</v>
      </c>
    </row>
    <row r="946" spans="5:6" ht="12">
      <c r="E946" s="102">
        <v>943</v>
      </c>
      <c r="F946" s="103" t="s">
        <v>1069</v>
      </c>
    </row>
    <row r="947" spans="5:6" ht="12">
      <c r="E947" s="102">
        <v>944</v>
      </c>
      <c r="F947" s="103" t="s">
        <v>1070</v>
      </c>
    </row>
    <row r="948" spans="5:6" ht="12">
      <c r="E948" s="102">
        <v>945</v>
      </c>
      <c r="F948" s="103" t="s">
        <v>1071</v>
      </c>
    </row>
    <row r="949" spans="5:6" ht="12">
      <c r="E949" s="102">
        <v>946</v>
      </c>
      <c r="F949" s="103" t="s">
        <v>1072</v>
      </c>
    </row>
    <row r="950" spans="5:6" ht="12">
      <c r="E950" s="102">
        <v>947</v>
      </c>
      <c r="F950" s="103" t="s">
        <v>1073</v>
      </c>
    </row>
    <row r="951" spans="5:6" ht="12">
      <c r="E951" s="102">
        <v>948</v>
      </c>
      <c r="F951" s="103" t="s">
        <v>1074</v>
      </c>
    </row>
    <row r="952" spans="5:6" ht="12">
      <c r="E952" s="102">
        <v>949</v>
      </c>
      <c r="F952" s="103" t="s">
        <v>1075</v>
      </c>
    </row>
    <row r="953" spans="5:6" ht="12">
      <c r="E953" s="102">
        <v>950</v>
      </c>
      <c r="F953" s="103" t="s">
        <v>1076</v>
      </c>
    </row>
    <row r="954" spans="5:6" ht="12">
      <c r="E954" s="102">
        <v>951</v>
      </c>
      <c r="F954" s="103" t="s">
        <v>1078</v>
      </c>
    </row>
    <row r="955" spans="5:6" ht="12">
      <c r="E955" s="102">
        <v>952</v>
      </c>
      <c r="F955" s="103" t="s">
        <v>1079</v>
      </c>
    </row>
    <row r="956" spans="5:6" ht="12">
      <c r="E956" s="102">
        <v>953</v>
      </c>
      <c r="F956" s="103" t="s">
        <v>1080</v>
      </c>
    </row>
    <row r="957" spans="5:6" ht="12">
      <c r="E957" s="102">
        <v>954</v>
      </c>
      <c r="F957" s="103" t="s">
        <v>1081</v>
      </c>
    </row>
    <row r="958" spans="5:6" ht="12">
      <c r="E958" s="102">
        <v>955</v>
      </c>
      <c r="F958" s="103" t="s">
        <v>1082</v>
      </c>
    </row>
    <row r="959" spans="5:6" ht="12">
      <c r="E959" s="102">
        <v>956</v>
      </c>
      <c r="F959" s="103" t="s">
        <v>1083</v>
      </c>
    </row>
    <row r="960" spans="5:6" ht="12">
      <c r="E960" s="102">
        <v>957</v>
      </c>
      <c r="F960" s="103" t="s">
        <v>1084</v>
      </c>
    </row>
    <row r="961" spans="5:6" ht="12">
      <c r="E961" s="102">
        <v>958</v>
      </c>
      <c r="F961" s="103" t="s">
        <v>1085</v>
      </c>
    </row>
    <row r="962" spans="5:6" ht="12">
      <c r="E962" s="102">
        <v>959</v>
      </c>
      <c r="F962" s="103" t="s">
        <v>1086</v>
      </c>
    </row>
    <row r="963" spans="5:6" ht="12">
      <c r="E963" s="102">
        <v>960</v>
      </c>
      <c r="F963" s="103" t="s">
        <v>1087</v>
      </c>
    </row>
    <row r="964" spans="5:6" ht="12">
      <c r="E964" s="102">
        <v>961</v>
      </c>
      <c r="F964" s="103" t="s">
        <v>1088</v>
      </c>
    </row>
    <row r="965" spans="5:6" ht="12">
      <c r="E965" s="102">
        <v>962</v>
      </c>
      <c r="F965" s="103" t="s">
        <v>1089</v>
      </c>
    </row>
    <row r="966" spans="5:6" ht="12">
      <c r="E966" s="102">
        <v>963</v>
      </c>
      <c r="F966" s="103" t="s">
        <v>1090</v>
      </c>
    </row>
    <row r="967" spans="5:6" ht="12">
      <c r="E967" s="102">
        <v>964</v>
      </c>
      <c r="F967" s="103" t="s">
        <v>1091</v>
      </c>
    </row>
    <row r="968" spans="5:6" ht="12">
      <c r="E968" s="102">
        <v>965</v>
      </c>
      <c r="F968" s="103" t="s">
        <v>1092</v>
      </c>
    </row>
    <row r="969" spans="5:6" ht="12">
      <c r="E969" s="102">
        <v>966</v>
      </c>
      <c r="F969" s="103" t="s">
        <v>1093</v>
      </c>
    </row>
    <row r="970" spans="5:6" ht="12">
      <c r="E970" s="102">
        <v>967</v>
      </c>
      <c r="F970" s="103" t="s">
        <v>1094</v>
      </c>
    </row>
    <row r="971" spans="5:6" ht="12">
      <c r="E971" s="102">
        <v>968</v>
      </c>
      <c r="F971" s="103" t="s">
        <v>1095</v>
      </c>
    </row>
    <row r="972" spans="5:6" ht="12">
      <c r="E972" s="102">
        <v>969</v>
      </c>
      <c r="F972" s="103" t="s">
        <v>1096</v>
      </c>
    </row>
    <row r="973" spans="5:6" ht="12">
      <c r="E973" s="102">
        <v>970</v>
      </c>
      <c r="F973" s="103" t="s">
        <v>1097</v>
      </c>
    </row>
    <row r="974" spans="5:6" ht="12">
      <c r="E974" s="102">
        <v>971</v>
      </c>
      <c r="F974" s="103" t="s">
        <v>1098</v>
      </c>
    </row>
    <row r="975" spans="5:6" ht="12">
      <c r="E975" s="102">
        <v>972</v>
      </c>
      <c r="F975" s="103" t="s">
        <v>1099</v>
      </c>
    </row>
    <row r="976" spans="5:6" ht="12">
      <c r="E976" s="102">
        <v>973</v>
      </c>
      <c r="F976" s="103" t="s">
        <v>1100</v>
      </c>
    </row>
    <row r="977" spans="5:6" ht="12">
      <c r="E977" s="102">
        <v>974</v>
      </c>
      <c r="F977" s="103" t="s">
        <v>1101</v>
      </c>
    </row>
    <row r="978" spans="5:6" ht="12">
      <c r="E978" s="102">
        <v>975</v>
      </c>
      <c r="F978" s="103" t="s">
        <v>1102</v>
      </c>
    </row>
    <row r="979" spans="5:6" ht="12">
      <c r="E979" s="102">
        <v>976</v>
      </c>
      <c r="F979" s="103" t="s">
        <v>1103</v>
      </c>
    </row>
    <row r="980" spans="5:6" ht="12">
      <c r="E980" s="102">
        <v>977</v>
      </c>
      <c r="F980" s="103" t="s">
        <v>1104</v>
      </c>
    </row>
    <row r="981" spans="5:6" ht="12">
      <c r="E981" s="102">
        <v>978</v>
      </c>
      <c r="F981" s="103" t="s">
        <v>1105</v>
      </c>
    </row>
    <row r="982" spans="5:6" ht="12">
      <c r="E982" s="102">
        <v>979</v>
      </c>
      <c r="F982" s="103" t="s">
        <v>1106</v>
      </c>
    </row>
    <row r="983" spans="5:6" ht="12">
      <c r="E983" s="102">
        <v>980</v>
      </c>
      <c r="F983" s="103" t="s">
        <v>1107</v>
      </c>
    </row>
    <row r="984" spans="5:6" ht="12">
      <c r="E984" s="102">
        <v>981</v>
      </c>
      <c r="F984" s="103" t="s">
        <v>1108</v>
      </c>
    </row>
    <row r="985" spans="5:6" ht="12">
      <c r="E985" s="102">
        <v>982</v>
      </c>
      <c r="F985" s="103" t="s">
        <v>1109</v>
      </c>
    </row>
    <row r="986" spans="5:6" ht="12">
      <c r="E986" s="102">
        <v>983</v>
      </c>
      <c r="F986" s="103" t="s">
        <v>1110</v>
      </c>
    </row>
    <row r="987" spans="5:6" ht="12">
      <c r="E987" s="102">
        <v>984</v>
      </c>
      <c r="F987" s="103" t="s">
        <v>1111</v>
      </c>
    </row>
    <row r="988" spans="5:6" ht="12">
      <c r="E988" s="102">
        <v>985</v>
      </c>
      <c r="F988" s="103" t="s">
        <v>1112</v>
      </c>
    </row>
    <row r="989" spans="5:6" ht="12">
      <c r="E989" s="102">
        <v>986</v>
      </c>
      <c r="F989" s="103" t="s">
        <v>1113</v>
      </c>
    </row>
    <row r="990" spans="5:6" ht="12">
      <c r="E990" s="102">
        <v>987</v>
      </c>
      <c r="F990" s="103" t="s">
        <v>1114</v>
      </c>
    </row>
    <row r="991" spans="5:6" ht="12">
      <c r="E991" s="102">
        <v>988</v>
      </c>
      <c r="F991" s="103" t="s">
        <v>1115</v>
      </c>
    </row>
    <row r="992" spans="5:6" ht="12">
      <c r="E992" s="102">
        <v>989</v>
      </c>
      <c r="F992" s="103" t="s">
        <v>1116</v>
      </c>
    </row>
    <row r="993" spans="5:6" ht="12">
      <c r="E993" s="102">
        <v>990</v>
      </c>
      <c r="F993" s="103" t="s">
        <v>1117</v>
      </c>
    </row>
    <row r="994" spans="5:6" ht="12">
      <c r="E994" s="102">
        <v>991</v>
      </c>
      <c r="F994" s="103" t="s">
        <v>1118</v>
      </c>
    </row>
    <row r="995" spans="5:6" ht="12">
      <c r="E995" s="102">
        <v>992</v>
      </c>
      <c r="F995" s="103" t="s">
        <v>1119</v>
      </c>
    </row>
    <row r="996" spans="5:6" ht="12">
      <c r="E996" s="102">
        <v>993</v>
      </c>
      <c r="F996" s="103" t="s">
        <v>1120</v>
      </c>
    </row>
    <row r="997" spans="5:6" ht="12">
      <c r="E997" s="102">
        <v>994</v>
      </c>
      <c r="F997" s="103" t="s">
        <v>1121</v>
      </c>
    </row>
    <row r="998" spans="5:6" ht="12">
      <c r="E998" s="102">
        <v>995</v>
      </c>
      <c r="F998" s="103" t="s">
        <v>1122</v>
      </c>
    </row>
    <row r="999" spans="5:6" ht="12">
      <c r="E999" s="102">
        <v>996</v>
      </c>
      <c r="F999" s="103" t="s">
        <v>1123</v>
      </c>
    </row>
    <row r="1000" spans="5:6" ht="12">
      <c r="E1000" s="102">
        <v>997</v>
      </c>
      <c r="F1000" s="103" t="s">
        <v>1124</v>
      </c>
    </row>
    <row r="1001" spans="5:6" ht="12">
      <c r="E1001" s="102">
        <v>998</v>
      </c>
      <c r="F1001" s="103" t="s">
        <v>1125</v>
      </c>
    </row>
    <row r="1002" spans="5:6" ht="12">
      <c r="E1002" s="102">
        <v>999</v>
      </c>
      <c r="F1002" s="103" t="s">
        <v>1126</v>
      </c>
    </row>
    <row r="1003" spans="5:6" ht="12">
      <c r="E1003" s="102">
        <v>1000</v>
      </c>
      <c r="F1003" s="103" t="s">
        <v>1127</v>
      </c>
    </row>
    <row r="1004" spans="5:6" ht="12">
      <c r="E1004" s="102">
        <v>1001</v>
      </c>
      <c r="F1004" s="103" t="s">
        <v>1128</v>
      </c>
    </row>
    <row r="1005" spans="5:6" ht="12">
      <c r="E1005" s="102">
        <v>1002</v>
      </c>
      <c r="F1005" s="103" t="s">
        <v>1129</v>
      </c>
    </row>
    <row r="1006" spans="5:6" ht="12">
      <c r="E1006" s="102">
        <v>1003</v>
      </c>
      <c r="F1006" s="103" t="s">
        <v>1130</v>
      </c>
    </row>
    <row r="1007" spans="5:6" ht="12">
      <c r="E1007" s="102">
        <v>1004</v>
      </c>
      <c r="F1007" s="103" t="s">
        <v>1131</v>
      </c>
    </row>
    <row r="1008" spans="5:6" ht="12">
      <c r="E1008" s="102">
        <v>1005</v>
      </c>
      <c r="F1008" s="103" t="s">
        <v>1132</v>
      </c>
    </row>
    <row r="1009" spans="5:6" ht="12">
      <c r="E1009" s="102">
        <v>1006</v>
      </c>
      <c r="F1009" s="103" t="s">
        <v>1133</v>
      </c>
    </row>
    <row r="1010" spans="5:6" ht="12">
      <c r="E1010" s="102">
        <v>1007</v>
      </c>
      <c r="F1010" s="103" t="s">
        <v>1134</v>
      </c>
    </row>
    <row r="1011" spans="5:6" ht="12">
      <c r="E1011" s="102">
        <v>1008</v>
      </c>
      <c r="F1011" s="103" t="s">
        <v>1135</v>
      </c>
    </row>
    <row r="1012" spans="5:6" ht="12">
      <c r="E1012" s="102">
        <v>1009</v>
      </c>
      <c r="F1012" s="103" t="s">
        <v>1143</v>
      </c>
    </row>
    <row r="1013" spans="5:6" ht="12">
      <c r="E1013" s="102">
        <v>1010</v>
      </c>
      <c r="F1013" s="103" t="s">
        <v>1144</v>
      </c>
    </row>
    <row r="1014" spans="5:6" ht="12">
      <c r="E1014" s="102">
        <v>1011</v>
      </c>
      <c r="F1014" s="103" t="s">
        <v>1145</v>
      </c>
    </row>
    <row r="1015" spans="5:6" ht="12">
      <c r="E1015" s="102">
        <v>1012</v>
      </c>
      <c r="F1015" s="103" t="s">
        <v>1146</v>
      </c>
    </row>
    <row r="1016" spans="5:6" ht="12">
      <c r="E1016" s="102">
        <v>1013</v>
      </c>
      <c r="F1016" s="103" t="s">
        <v>1147</v>
      </c>
    </row>
    <row r="1017" spans="5:6" ht="12">
      <c r="E1017" s="102">
        <v>1014</v>
      </c>
      <c r="F1017" s="103" t="s">
        <v>1148</v>
      </c>
    </row>
    <row r="1018" spans="5:6" ht="12">
      <c r="E1018" s="102">
        <v>1015</v>
      </c>
      <c r="F1018" s="103" t="s">
        <v>1149</v>
      </c>
    </row>
    <row r="1019" spans="5:6" ht="12">
      <c r="E1019" s="102">
        <v>1016</v>
      </c>
      <c r="F1019" s="103" t="s">
        <v>1150</v>
      </c>
    </row>
    <row r="1020" spans="5:6" ht="12">
      <c r="E1020" s="102">
        <v>1017</v>
      </c>
      <c r="F1020" s="103" t="s">
        <v>1151</v>
      </c>
    </row>
    <row r="1021" spans="5:6" ht="12">
      <c r="E1021" s="102">
        <v>1018</v>
      </c>
      <c r="F1021" s="103" t="s">
        <v>1152</v>
      </c>
    </row>
    <row r="1022" spans="5:6" ht="12">
      <c r="E1022" s="102">
        <v>1019</v>
      </c>
      <c r="F1022" s="103" t="s">
        <v>1153</v>
      </c>
    </row>
    <row r="1023" spans="5:6" ht="12">
      <c r="E1023" s="102">
        <v>1020</v>
      </c>
      <c r="F1023" s="103" t="s">
        <v>1154</v>
      </c>
    </row>
    <row r="1024" spans="5:6" ht="12">
      <c r="E1024" s="102">
        <v>1021</v>
      </c>
      <c r="F1024" s="103" t="s">
        <v>1155</v>
      </c>
    </row>
    <row r="1025" spans="5:6" ht="12">
      <c r="E1025" s="102">
        <v>1022</v>
      </c>
      <c r="F1025" s="103" t="s">
        <v>1156</v>
      </c>
    </row>
    <row r="1026" spans="5:6" ht="12">
      <c r="E1026" s="102">
        <v>1023</v>
      </c>
      <c r="F1026" s="103" t="s">
        <v>1157</v>
      </c>
    </row>
    <row r="1027" spans="5:6" ht="12">
      <c r="E1027" s="102">
        <v>1024</v>
      </c>
      <c r="F1027" s="103" t="s">
        <v>1158</v>
      </c>
    </row>
    <row r="1028" spans="5:6" ht="12">
      <c r="E1028" s="102">
        <v>1025</v>
      </c>
      <c r="F1028" s="103" t="s">
        <v>1159</v>
      </c>
    </row>
    <row r="1029" spans="5:6" ht="12">
      <c r="E1029" s="102">
        <v>1026</v>
      </c>
      <c r="F1029" s="103" t="s">
        <v>1160</v>
      </c>
    </row>
    <row r="1030" spans="5:6" ht="12">
      <c r="E1030" s="102">
        <v>1027</v>
      </c>
      <c r="F1030" s="103" t="s">
        <v>1161</v>
      </c>
    </row>
    <row r="1031" spans="5:6" ht="12">
      <c r="E1031" s="102">
        <v>1028</v>
      </c>
      <c r="F1031" s="103" t="s">
        <v>1162</v>
      </c>
    </row>
    <row r="1032" spans="5:6" ht="12">
      <c r="E1032" s="102">
        <v>1029</v>
      </c>
      <c r="F1032" s="103" t="s">
        <v>1163</v>
      </c>
    </row>
    <row r="1033" spans="5:6" ht="12">
      <c r="E1033" s="102">
        <v>1030</v>
      </c>
      <c r="F1033" s="103" t="s">
        <v>1164</v>
      </c>
    </row>
    <row r="1034" spans="5:6" ht="12">
      <c r="E1034" s="102">
        <v>1031</v>
      </c>
      <c r="F1034" s="103" t="s">
        <v>1165</v>
      </c>
    </row>
    <row r="1035" spans="5:6" ht="12">
      <c r="E1035" s="102">
        <v>1032</v>
      </c>
      <c r="F1035" s="103" t="s">
        <v>1166</v>
      </c>
    </row>
    <row r="1036" spans="5:6" ht="12">
      <c r="E1036" s="102">
        <v>1033</v>
      </c>
      <c r="F1036" s="103" t="s">
        <v>1167</v>
      </c>
    </row>
    <row r="1037" spans="5:6" ht="12">
      <c r="E1037" s="102">
        <v>1034</v>
      </c>
      <c r="F1037" s="103" t="s">
        <v>1168</v>
      </c>
    </row>
    <row r="1038" spans="5:6" ht="12">
      <c r="E1038" s="102">
        <v>1035</v>
      </c>
      <c r="F1038" s="103" t="s">
        <v>1169</v>
      </c>
    </row>
    <row r="1039" spans="5:6" ht="12">
      <c r="E1039" s="102">
        <v>1036</v>
      </c>
      <c r="F1039" s="103" t="s">
        <v>1170</v>
      </c>
    </row>
    <row r="1040" spans="5:6" ht="12">
      <c r="E1040" s="102">
        <v>1037</v>
      </c>
      <c r="F1040" s="103" t="s">
        <v>1171</v>
      </c>
    </row>
    <row r="1041" spans="5:6" ht="12">
      <c r="E1041" s="102">
        <v>1038</v>
      </c>
      <c r="F1041" s="103" t="s">
        <v>1172</v>
      </c>
    </row>
    <row r="1042" spans="5:6" ht="12">
      <c r="E1042" s="102">
        <v>1039</v>
      </c>
      <c r="F1042" s="103" t="s">
        <v>1173</v>
      </c>
    </row>
    <row r="1043" spans="5:6" ht="12">
      <c r="E1043" s="102">
        <v>1040</v>
      </c>
      <c r="F1043" s="103" t="s">
        <v>1174</v>
      </c>
    </row>
    <row r="1044" spans="5:6" ht="12">
      <c r="E1044" s="102">
        <v>1041</v>
      </c>
      <c r="F1044" s="103" t="s">
        <v>1175</v>
      </c>
    </row>
    <row r="1045" spans="5:6" ht="12">
      <c r="E1045" s="102">
        <v>1042</v>
      </c>
      <c r="F1045" s="103" t="s">
        <v>1176</v>
      </c>
    </row>
    <row r="1046" spans="5:6" ht="12">
      <c r="E1046" s="102">
        <v>1043</v>
      </c>
      <c r="F1046" s="103" t="s">
        <v>1177</v>
      </c>
    </row>
    <row r="1047" spans="5:6" ht="12">
      <c r="E1047" s="102">
        <v>1044</v>
      </c>
      <c r="F1047" s="103" t="s">
        <v>1178</v>
      </c>
    </row>
    <row r="1048" spans="5:6" ht="12">
      <c r="E1048" s="102">
        <v>1045</v>
      </c>
      <c r="F1048" s="103" t="s">
        <v>1179</v>
      </c>
    </row>
    <row r="1049" spans="5:6" ht="12">
      <c r="E1049" s="102">
        <v>1046</v>
      </c>
      <c r="F1049" s="103" t="s">
        <v>1180</v>
      </c>
    </row>
    <row r="1050" spans="5:6" ht="12">
      <c r="E1050" s="102">
        <v>1047</v>
      </c>
      <c r="F1050" s="103" t="s">
        <v>1181</v>
      </c>
    </row>
    <row r="1051" spans="5:6" ht="12">
      <c r="E1051" s="102">
        <v>1048</v>
      </c>
      <c r="F1051" s="103" t="s">
        <v>1182</v>
      </c>
    </row>
    <row r="1052" spans="5:6" ht="12">
      <c r="E1052" s="102">
        <v>1049</v>
      </c>
      <c r="F1052" s="103" t="s">
        <v>1183</v>
      </c>
    </row>
    <row r="1053" spans="5:6" ht="12">
      <c r="E1053" s="102">
        <v>1050</v>
      </c>
      <c r="F1053" s="103" t="s">
        <v>1184</v>
      </c>
    </row>
    <row r="1054" spans="5:6" ht="12">
      <c r="E1054" s="102">
        <v>1051</v>
      </c>
      <c r="F1054" s="103" t="s">
        <v>1185</v>
      </c>
    </row>
    <row r="1055" spans="5:6" ht="12">
      <c r="E1055" s="102">
        <v>1052</v>
      </c>
      <c r="F1055" s="103" t="s">
        <v>1186</v>
      </c>
    </row>
    <row r="1056" spans="5:6" ht="12">
      <c r="E1056" s="102">
        <v>1053</v>
      </c>
      <c r="F1056" s="103" t="s">
        <v>1187</v>
      </c>
    </row>
    <row r="1057" spans="5:6" ht="12">
      <c r="E1057" s="102">
        <v>1054</v>
      </c>
      <c r="F1057" s="103" t="s">
        <v>1188</v>
      </c>
    </row>
    <row r="1058" spans="5:6" ht="12">
      <c r="E1058" s="102">
        <v>1055</v>
      </c>
      <c r="F1058" s="103" t="s">
        <v>1189</v>
      </c>
    </row>
    <row r="1059" spans="5:6" ht="12">
      <c r="E1059" s="102">
        <v>1056</v>
      </c>
      <c r="F1059" s="103" t="s">
        <v>1190</v>
      </c>
    </row>
    <row r="1060" spans="5:6" ht="12">
      <c r="E1060" s="102">
        <v>1057</v>
      </c>
      <c r="F1060" s="103" t="s">
        <v>1191</v>
      </c>
    </row>
    <row r="1061" spans="5:6" ht="12">
      <c r="E1061" s="102">
        <v>1058</v>
      </c>
      <c r="F1061" s="103" t="s">
        <v>1192</v>
      </c>
    </row>
    <row r="1062" spans="5:6" ht="12">
      <c r="E1062" s="102">
        <v>1059</v>
      </c>
      <c r="F1062" s="103" t="s">
        <v>1193</v>
      </c>
    </row>
    <row r="1063" spans="5:6" ht="12">
      <c r="E1063" s="102">
        <v>1060</v>
      </c>
      <c r="F1063" s="103" t="s">
        <v>1194</v>
      </c>
    </row>
    <row r="1064" spans="5:6" ht="12">
      <c r="E1064" s="102">
        <v>1061</v>
      </c>
      <c r="F1064" s="103" t="s">
        <v>1195</v>
      </c>
    </row>
    <row r="1065" spans="5:6" ht="12">
      <c r="E1065" s="102">
        <v>1062</v>
      </c>
      <c r="F1065" s="103" t="s">
        <v>1196</v>
      </c>
    </row>
    <row r="1066" spans="5:6" ht="12">
      <c r="E1066" s="102">
        <v>1063</v>
      </c>
      <c r="F1066" s="103" t="s">
        <v>1197</v>
      </c>
    </row>
    <row r="1067" spans="5:6" ht="12">
      <c r="E1067" s="102">
        <v>1064</v>
      </c>
      <c r="F1067" s="103" t="s">
        <v>1198</v>
      </c>
    </row>
    <row r="1068" spans="5:6" ht="12">
      <c r="E1068" s="102">
        <v>1065</v>
      </c>
      <c r="F1068" s="103" t="s">
        <v>1199</v>
      </c>
    </row>
    <row r="1069" spans="5:6" ht="12">
      <c r="E1069" s="102">
        <v>1066</v>
      </c>
      <c r="F1069" s="103" t="s">
        <v>1200</v>
      </c>
    </row>
    <row r="1070" spans="5:6" ht="12">
      <c r="E1070" s="102">
        <v>1067</v>
      </c>
      <c r="F1070" s="103" t="s">
        <v>1201</v>
      </c>
    </row>
    <row r="1071" spans="5:6" ht="12">
      <c r="E1071" s="102">
        <v>1068</v>
      </c>
      <c r="F1071" s="103" t="s">
        <v>1202</v>
      </c>
    </row>
    <row r="1072" spans="5:6" ht="12">
      <c r="E1072" s="102">
        <v>1069</v>
      </c>
      <c r="F1072" s="103" t="s">
        <v>1203</v>
      </c>
    </row>
    <row r="1073" spans="5:6" ht="12">
      <c r="E1073" s="102">
        <v>1070</v>
      </c>
      <c r="F1073" s="103" t="s">
        <v>1204</v>
      </c>
    </row>
    <row r="1074" spans="5:6" ht="12">
      <c r="E1074" s="102">
        <v>1071</v>
      </c>
      <c r="F1074" s="103" t="s">
        <v>1205</v>
      </c>
    </row>
    <row r="1075" spans="5:6" ht="12">
      <c r="E1075" s="102">
        <v>1072</v>
      </c>
      <c r="F1075" s="103" t="s">
        <v>1206</v>
      </c>
    </row>
    <row r="1076" spans="5:6" ht="12">
      <c r="E1076" s="102">
        <v>1073</v>
      </c>
      <c r="F1076" s="103" t="s">
        <v>1207</v>
      </c>
    </row>
    <row r="1077" spans="5:6" ht="12">
      <c r="E1077" s="102">
        <v>1074</v>
      </c>
      <c r="F1077" s="103" t="s">
        <v>1208</v>
      </c>
    </row>
    <row r="1078" spans="5:6" ht="12">
      <c r="E1078" s="102">
        <v>1075</v>
      </c>
      <c r="F1078" s="103" t="s">
        <v>1209</v>
      </c>
    </row>
    <row r="1079" spans="5:6" ht="12">
      <c r="E1079" s="102">
        <v>1076</v>
      </c>
      <c r="F1079" s="103" t="s">
        <v>1210</v>
      </c>
    </row>
    <row r="1080" spans="5:6" ht="12">
      <c r="E1080" s="102">
        <v>1077</v>
      </c>
      <c r="F1080" s="103" t="s">
        <v>1211</v>
      </c>
    </row>
    <row r="1081" spans="5:6" ht="12">
      <c r="E1081" s="102">
        <v>1078</v>
      </c>
      <c r="F1081" s="103" t="s">
        <v>1212</v>
      </c>
    </row>
    <row r="1082" spans="5:6" ht="12">
      <c r="E1082" s="102">
        <v>1079</v>
      </c>
      <c r="F1082" s="103" t="s">
        <v>1213</v>
      </c>
    </row>
    <row r="1083" spans="5:6" ht="12">
      <c r="E1083" s="102">
        <v>1080</v>
      </c>
      <c r="F1083" s="103" t="s">
        <v>1214</v>
      </c>
    </row>
    <row r="1084" spans="5:6" ht="12">
      <c r="E1084" s="102">
        <v>1081</v>
      </c>
      <c r="F1084" s="103" t="s">
        <v>1215</v>
      </c>
    </row>
    <row r="1085" spans="5:6" ht="12">
      <c r="E1085" s="102">
        <v>1082</v>
      </c>
      <c r="F1085" s="103" t="s">
        <v>1216</v>
      </c>
    </row>
    <row r="1086" spans="5:6" ht="12">
      <c r="E1086" s="102">
        <v>1083</v>
      </c>
      <c r="F1086" s="103" t="s">
        <v>1217</v>
      </c>
    </row>
    <row r="1087" spans="5:6" ht="12">
      <c r="E1087" s="102">
        <v>1084</v>
      </c>
      <c r="F1087" s="103" t="s">
        <v>1218</v>
      </c>
    </row>
    <row r="1088" spans="5:6" ht="12">
      <c r="E1088" s="102">
        <v>1085</v>
      </c>
      <c r="F1088" s="103" t="s">
        <v>1219</v>
      </c>
    </row>
    <row r="1089" spans="5:6" ht="12">
      <c r="E1089" s="102">
        <v>1086</v>
      </c>
      <c r="F1089" s="103" t="s">
        <v>1220</v>
      </c>
    </row>
    <row r="1090" spans="5:6" ht="12">
      <c r="E1090" s="102">
        <v>1087</v>
      </c>
      <c r="F1090" s="103" t="s">
        <v>1221</v>
      </c>
    </row>
    <row r="1091" spans="5:6" ht="12">
      <c r="E1091" s="102">
        <v>1088</v>
      </c>
      <c r="F1091" s="103" t="s">
        <v>1222</v>
      </c>
    </row>
    <row r="1092" spans="5:6" ht="12">
      <c r="E1092" s="102">
        <v>1089</v>
      </c>
      <c r="F1092" s="103" t="s">
        <v>1223</v>
      </c>
    </row>
    <row r="1093" spans="5:6" ht="12">
      <c r="E1093" s="102">
        <v>1090</v>
      </c>
      <c r="F1093" s="103" t="s">
        <v>1224</v>
      </c>
    </row>
    <row r="1094" spans="5:6" ht="12">
      <c r="E1094" s="102">
        <v>1091</v>
      </c>
      <c r="F1094" s="103" t="s">
        <v>1225</v>
      </c>
    </row>
    <row r="1095" spans="5:6" ht="12">
      <c r="E1095" s="102">
        <v>1092</v>
      </c>
      <c r="F1095" s="103" t="s">
        <v>1226</v>
      </c>
    </row>
    <row r="1096" spans="5:6" ht="12">
      <c r="E1096" s="102">
        <v>1093</v>
      </c>
      <c r="F1096" s="103" t="s">
        <v>1227</v>
      </c>
    </row>
    <row r="1097" spans="5:6" ht="12">
      <c r="E1097" s="102">
        <v>1094</v>
      </c>
      <c r="F1097" s="103" t="s">
        <v>1228</v>
      </c>
    </row>
    <row r="1098" spans="5:6" ht="12">
      <c r="E1098" s="102">
        <v>1095</v>
      </c>
      <c r="F1098" s="103" t="s">
        <v>1229</v>
      </c>
    </row>
    <row r="1099" spans="5:6" ht="12">
      <c r="E1099" s="102">
        <v>1096</v>
      </c>
      <c r="F1099" s="103" t="s">
        <v>1230</v>
      </c>
    </row>
    <row r="1100" spans="5:6" ht="12">
      <c r="E1100" s="102">
        <v>1097</v>
      </c>
      <c r="F1100" s="103" t="s">
        <v>1231</v>
      </c>
    </row>
    <row r="1101" spans="5:6" ht="12">
      <c r="E1101" s="102">
        <v>1098</v>
      </c>
      <c r="F1101" s="103" t="s">
        <v>1232</v>
      </c>
    </row>
    <row r="1102" spans="5:6" ht="12">
      <c r="E1102" s="102">
        <v>1099</v>
      </c>
      <c r="F1102" s="103" t="s">
        <v>1233</v>
      </c>
    </row>
    <row r="1103" spans="5:6" ht="12">
      <c r="E1103" s="102">
        <v>1100</v>
      </c>
      <c r="F1103" s="103" t="s">
        <v>1234</v>
      </c>
    </row>
    <row r="1104" spans="5:6" ht="12">
      <c r="E1104" s="102">
        <v>1101</v>
      </c>
      <c r="F1104" s="103" t="s">
        <v>1235</v>
      </c>
    </row>
    <row r="1105" spans="5:6" ht="12">
      <c r="E1105" s="102">
        <v>1102</v>
      </c>
      <c r="F1105" s="103" t="s">
        <v>1236</v>
      </c>
    </row>
    <row r="1106" spans="5:6" ht="12">
      <c r="E1106" s="102">
        <v>1103</v>
      </c>
      <c r="F1106" s="103" t="s">
        <v>1237</v>
      </c>
    </row>
    <row r="1107" spans="5:6" ht="12">
      <c r="E1107" s="102">
        <v>1104</v>
      </c>
      <c r="F1107" s="103" t="s">
        <v>1238</v>
      </c>
    </row>
    <row r="1108" spans="5:6" ht="12">
      <c r="E1108" s="102">
        <v>1105</v>
      </c>
      <c r="F1108" s="103" t="s">
        <v>1239</v>
      </c>
    </row>
    <row r="1109" spans="5:6" ht="12">
      <c r="E1109" s="102">
        <v>1106</v>
      </c>
      <c r="F1109" s="103" t="s">
        <v>1240</v>
      </c>
    </row>
    <row r="1110" spans="5:6" ht="12">
      <c r="E1110" s="102">
        <v>1107</v>
      </c>
      <c r="F1110" s="103" t="s">
        <v>1241</v>
      </c>
    </row>
    <row r="1111" spans="5:6" ht="12">
      <c r="E1111" s="102">
        <v>1108</v>
      </c>
      <c r="F1111" s="103" t="s">
        <v>1242</v>
      </c>
    </row>
    <row r="1112" spans="5:6" ht="12">
      <c r="E1112" s="102">
        <v>1109</v>
      </c>
      <c r="F1112" s="103" t="s">
        <v>1243</v>
      </c>
    </row>
    <row r="1113" spans="5:6" ht="12">
      <c r="E1113" s="102">
        <v>1110</v>
      </c>
      <c r="F1113" s="103" t="s">
        <v>1244</v>
      </c>
    </row>
    <row r="1114" spans="5:6" ht="12">
      <c r="E1114" s="102">
        <v>1111</v>
      </c>
      <c r="F1114" s="103" t="s">
        <v>1245</v>
      </c>
    </row>
    <row r="1115" spans="5:6" ht="12">
      <c r="E1115" s="102">
        <v>1112</v>
      </c>
      <c r="F1115" s="103" t="s">
        <v>1246</v>
      </c>
    </row>
    <row r="1116" spans="5:6" ht="12">
      <c r="E1116" s="102">
        <v>1113</v>
      </c>
      <c r="F1116" s="103" t="s">
        <v>1247</v>
      </c>
    </row>
    <row r="1117" spans="5:6" ht="12">
      <c r="E1117" s="102">
        <v>1114</v>
      </c>
      <c r="F1117" s="103" t="s">
        <v>1248</v>
      </c>
    </row>
    <row r="1118" spans="5:6" ht="12">
      <c r="E1118" s="102">
        <v>1115</v>
      </c>
      <c r="F1118" s="103" t="s">
        <v>1249</v>
      </c>
    </row>
    <row r="1119" spans="5:6" ht="12">
      <c r="E1119" s="102">
        <v>1116</v>
      </c>
      <c r="F1119" s="103" t="s">
        <v>1250</v>
      </c>
    </row>
    <row r="1120" spans="5:6" ht="12">
      <c r="E1120" s="102">
        <v>1117</v>
      </c>
      <c r="F1120" s="103" t="s">
        <v>1251</v>
      </c>
    </row>
    <row r="1121" spans="5:6" ht="12">
      <c r="E1121" s="102">
        <v>1118</v>
      </c>
      <c r="F1121" s="103" t="s">
        <v>1252</v>
      </c>
    </row>
    <row r="1122" spans="5:6" ht="12">
      <c r="E1122" s="102">
        <v>1119</v>
      </c>
      <c r="F1122" s="103" t="s">
        <v>1253</v>
      </c>
    </row>
    <row r="1123" spans="5:6" ht="12">
      <c r="E1123" s="102">
        <v>1120</v>
      </c>
      <c r="F1123" s="103" t="s">
        <v>1254</v>
      </c>
    </row>
    <row r="1124" spans="5:6" ht="12">
      <c r="E1124" s="102">
        <v>1121</v>
      </c>
      <c r="F1124" s="103" t="s">
        <v>1255</v>
      </c>
    </row>
    <row r="1125" spans="5:6" ht="12">
      <c r="E1125" s="102">
        <v>1122</v>
      </c>
      <c r="F1125" s="103" t="s">
        <v>1256</v>
      </c>
    </row>
    <row r="1126" spans="5:6" ht="12">
      <c r="E1126" s="102">
        <v>1123</v>
      </c>
      <c r="F1126" s="103" t="s">
        <v>1257</v>
      </c>
    </row>
    <row r="1127" spans="5:6" ht="12">
      <c r="E1127" s="102">
        <v>1124</v>
      </c>
      <c r="F1127" s="103" t="s">
        <v>1258</v>
      </c>
    </row>
    <row r="1128" spans="5:6" ht="12">
      <c r="E1128" s="102">
        <v>1125</v>
      </c>
      <c r="F1128" s="103" t="s">
        <v>1259</v>
      </c>
    </row>
    <row r="1129" spans="5:6" ht="12">
      <c r="E1129" s="102">
        <v>1126</v>
      </c>
      <c r="F1129" s="103" t="s">
        <v>1260</v>
      </c>
    </row>
    <row r="1130" spans="5:6" ht="12">
      <c r="E1130" s="102">
        <v>1127</v>
      </c>
      <c r="F1130" s="103" t="s">
        <v>1261</v>
      </c>
    </row>
    <row r="1131" spans="5:6" ht="12">
      <c r="E1131" s="102">
        <v>1128</v>
      </c>
      <c r="F1131" s="103" t="s">
        <v>1262</v>
      </c>
    </row>
    <row r="1132" spans="5:6" ht="12">
      <c r="E1132" s="102">
        <v>1129</v>
      </c>
      <c r="F1132" s="103" t="s">
        <v>1263</v>
      </c>
    </row>
    <row r="1133" spans="5:6" ht="12">
      <c r="E1133" s="102">
        <v>1130</v>
      </c>
      <c r="F1133" s="103" t="s">
        <v>1264</v>
      </c>
    </row>
    <row r="1134" spans="5:6" ht="12">
      <c r="E1134" s="102">
        <v>1131</v>
      </c>
      <c r="F1134" s="103" t="s">
        <v>1265</v>
      </c>
    </row>
    <row r="1135" spans="5:6" ht="12">
      <c r="E1135" s="102">
        <v>1132</v>
      </c>
      <c r="F1135" s="103" t="s">
        <v>1266</v>
      </c>
    </row>
    <row r="1136" spans="5:6" ht="12">
      <c r="E1136" s="102">
        <v>1133</v>
      </c>
      <c r="F1136" s="103" t="s">
        <v>1267</v>
      </c>
    </row>
    <row r="1137" spans="5:6" ht="12">
      <c r="E1137" s="102">
        <v>1134</v>
      </c>
      <c r="F1137" s="103" t="s">
        <v>1268</v>
      </c>
    </row>
    <row r="1138" spans="5:6" ht="12">
      <c r="E1138" s="102">
        <v>1135</v>
      </c>
      <c r="F1138" s="103" t="s">
        <v>1269</v>
      </c>
    </row>
    <row r="1139" spans="5:6" ht="12">
      <c r="E1139" s="102">
        <v>1136</v>
      </c>
      <c r="F1139" s="103" t="s">
        <v>1270</v>
      </c>
    </row>
    <row r="1140" spans="5:6" ht="12">
      <c r="E1140" s="102">
        <v>1137</v>
      </c>
      <c r="F1140" s="103" t="s">
        <v>1271</v>
      </c>
    </row>
    <row r="1141" spans="5:6" ht="12">
      <c r="E1141" s="102">
        <v>1138</v>
      </c>
      <c r="F1141" s="103" t="s">
        <v>1272</v>
      </c>
    </row>
    <row r="1142" spans="5:6" ht="12">
      <c r="E1142" s="102">
        <v>1139</v>
      </c>
      <c r="F1142" s="103" t="s">
        <v>1273</v>
      </c>
    </row>
    <row r="1143" spans="5:6" ht="12">
      <c r="E1143" s="102">
        <v>1140</v>
      </c>
      <c r="F1143" s="103" t="s">
        <v>1274</v>
      </c>
    </row>
    <row r="1144" spans="5:6" ht="12">
      <c r="E1144" s="102">
        <v>1141</v>
      </c>
      <c r="F1144" s="103" t="s">
        <v>1275</v>
      </c>
    </row>
    <row r="1145" spans="5:6" ht="12">
      <c r="E1145" s="102">
        <v>1142</v>
      </c>
      <c r="F1145" s="103" t="s">
        <v>1276</v>
      </c>
    </row>
    <row r="1146" spans="5:6" ht="12">
      <c r="E1146" s="102">
        <v>1143</v>
      </c>
      <c r="F1146" s="103" t="s">
        <v>1277</v>
      </c>
    </row>
    <row r="1147" spans="5:6" ht="12">
      <c r="E1147" s="102">
        <v>1144</v>
      </c>
      <c r="F1147" s="103" t="s">
        <v>1278</v>
      </c>
    </row>
    <row r="1148" spans="5:6" ht="12">
      <c r="E1148" s="102">
        <v>1145</v>
      </c>
      <c r="F1148" s="103" t="s">
        <v>1279</v>
      </c>
    </row>
    <row r="1149" spans="5:6" ht="12">
      <c r="E1149" s="102">
        <v>1146</v>
      </c>
      <c r="F1149" s="103" t="s">
        <v>1280</v>
      </c>
    </row>
    <row r="1150" spans="5:6" ht="12">
      <c r="E1150" s="102">
        <v>1147</v>
      </c>
      <c r="F1150" s="103" t="s">
        <v>1281</v>
      </c>
    </row>
    <row r="1151" spans="5:6" ht="12">
      <c r="E1151" s="102">
        <v>1148</v>
      </c>
      <c r="F1151" s="103" t="s">
        <v>1282</v>
      </c>
    </row>
    <row r="1152" spans="5:6" ht="12">
      <c r="E1152" s="102">
        <v>1149</v>
      </c>
      <c r="F1152" s="103" t="s">
        <v>1283</v>
      </c>
    </row>
    <row r="1153" spans="5:6" ht="12">
      <c r="E1153" s="102">
        <v>1150</v>
      </c>
      <c r="F1153" s="103" t="s">
        <v>1284</v>
      </c>
    </row>
    <row r="1154" spans="5:6" ht="12">
      <c r="E1154" s="102">
        <v>1151</v>
      </c>
      <c r="F1154" s="103" t="s">
        <v>1285</v>
      </c>
    </row>
    <row r="1155" spans="5:6" ht="12">
      <c r="E1155" s="102">
        <v>1152</v>
      </c>
      <c r="F1155" s="103" t="s">
        <v>1286</v>
      </c>
    </row>
    <row r="1156" spans="5:6" ht="12">
      <c r="E1156" s="102">
        <v>1153</v>
      </c>
      <c r="F1156" s="103" t="s">
        <v>1287</v>
      </c>
    </row>
    <row r="1157" spans="5:6" ht="12">
      <c r="E1157" s="102">
        <v>1154</v>
      </c>
      <c r="F1157" s="103" t="s">
        <v>1288</v>
      </c>
    </row>
    <row r="1158" spans="5:6" ht="12">
      <c r="E1158" s="102">
        <v>1155</v>
      </c>
      <c r="F1158" s="103" t="s">
        <v>1289</v>
      </c>
    </row>
    <row r="1159" spans="5:6" ht="12">
      <c r="E1159" s="102">
        <v>1156</v>
      </c>
      <c r="F1159" s="103" t="s">
        <v>1290</v>
      </c>
    </row>
    <row r="1160" spans="5:6" ht="12">
      <c r="E1160" s="102">
        <v>1157</v>
      </c>
      <c r="F1160" s="103" t="s">
        <v>1291</v>
      </c>
    </row>
    <row r="1161" spans="5:6" ht="12">
      <c r="E1161" s="102">
        <v>1158</v>
      </c>
      <c r="F1161" s="103" t="s">
        <v>1292</v>
      </c>
    </row>
    <row r="1162" spans="5:6" ht="12">
      <c r="E1162" s="102">
        <v>1159</v>
      </c>
      <c r="F1162" s="103" t="s">
        <v>1293</v>
      </c>
    </row>
    <row r="1163" spans="5:6" ht="12">
      <c r="E1163" s="102">
        <v>1160</v>
      </c>
      <c r="F1163" s="103" t="s">
        <v>1294</v>
      </c>
    </row>
    <row r="1164" spans="5:6" ht="12">
      <c r="E1164" s="102">
        <v>1161</v>
      </c>
      <c r="F1164" s="103" t="s">
        <v>1295</v>
      </c>
    </row>
    <row r="1165" spans="5:6" ht="12">
      <c r="E1165" s="102">
        <v>1162</v>
      </c>
      <c r="F1165" s="103" t="s">
        <v>1296</v>
      </c>
    </row>
    <row r="1166" spans="5:6" ht="12">
      <c r="E1166" s="102">
        <v>1163</v>
      </c>
      <c r="F1166" s="103" t="s">
        <v>1297</v>
      </c>
    </row>
    <row r="1167" spans="5:6" ht="12">
      <c r="E1167" s="102">
        <v>1164</v>
      </c>
      <c r="F1167" s="103" t="s">
        <v>1298</v>
      </c>
    </row>
    <row r="1168" spans="5:6" ht="12">
      <c r="E1168" s="102">
        <v>1165</v>
      </c>
      <c r="F1168" s="103" t="s">
        <v>1299</v>
      </c>
    </row>
    <row r="1169" spans="5:6" ht="12">
      <c r="E1169" s="102">
        <v>1166</v>
      </c>
      <c r="F1169" s="103" t="s">
        <v>1300</v>
      </c>
    </row>
    <row r="1170" spans="5:6" ht="12">
      <c r="E1170" s="102">
        <v>1167</v>
      </c>
      <c r="F1170" s="103" t="s">
        <v>1301</v>
      </c>
    </row>
    <row r="1171" spans="5:6" ht="12">
      <c r="E1171" s="102">
        <v>1168</v>
      </c>
      <c r="F1171" s="103" t="s">
        <v>1302</v>
      </c>
    </row>
    <row r="1172" spans="5:6" ht="12">
      <c r="E1172" s="102">
        <v>1169</v>
      </c>
      <c r="F1172" s="103" t="s">
        <v>1303</v>
      </c>
    </row>
    <row r="1173" spans="5:6" ht="12">
      <c r="E1173" s="102">
        <v>1170</v>
      </c>
      <c r="F1173" s="103" t="s">
        <v>1304</v>
      </c>
    </row>
    <row r="1174" spans="5:6" ht="12">
      <c r="E1174" s="102">
        <v>1171</v>
      </c>
      <c r="F1174" s="103" t="s">
        <v>1305</v>
      </c>
    </row>
    <row r="1175" spans="5:6" ht="12">
      <c r="E1175" s="102">
        <v>1172</v>
      </c>
      <c r="F1175" s="103" t="s">
        <v>1306</v>
      </c>
    </row>
    <row r="1176" spans="5:6" ht="12">
      <c r="E1176" s="102">
        <v>1173</v>
      </c>
      <c r="F1176" s="103" t="s">
        <v>1307</v>
      </c>
    </row>
    <row r="1177" spans="5:6" ht="12">
      <c r="E1177" s="102">
        <v>1174</v>
      </c>
      <c r="F1177" s="103" t="s">
        <v>1308</v>
      </c>
    </row>
    <row r="1178" spans="5:6" ht="12">
      <c r="E1178" s="102">
        <v>1175</v>
      </c>
      <c r="F1178" s="103" t="s">
        <v>1309</v>
      </c>
    </row>
    <row r="1179" spans="5:6" ht="12">
      <c r="E1179" s="102">
        <v>1176</v>
      </c>
      <c r="F1179" s="103" t="s">
        <v>1310</v>
      </c>
    </row>
    <row r="1180" spans="5:6" ht="12">
      <c r="E1180" s="102">
        <v>1177</v>
      </c>
      <c r="F1180" s="103" t="s">
        <v>1311</v>
      </c>
    </row>
    <row r="1181" spans="5:6" ht="12">
      <c r="E1181" s="102">
        <v>1178</v>
      </c>
      <c r="F1181" s="103" t="s">
        <v>1312</v>
      </c>
    </row>
    <row r="1182" spans="5:6" ht="12">
      <c r="E1182" s="102">
        <v>1179</v>
      </c>
      <c r="F1182" s="103" t="s">
        <v>1313</v>
      </c>
    </row>
    <row r="1183" spans="5:6" ht="12">
      <c r="E1183" s="102">
        <v>1180</v>
      </c>
      <c r="F1183" s="103" t="s">
        <v>1314</v>
      </c>
    </row>
    <row r="1184" spans="5:6" ht="12">
      <c r="E1184" s="102">
        <v>1181</v>
      </c>
      <c r="F1184" s="103" t="s">
        <v>1315</v>
      </c>
    </row>
    <row r="1185" spans="5:6" ht="12">
      <c r="E1185" s="102">
        <v>1182</v>
      </c>
      <c r="F1185" s="103" t="s">
        <v>1316</v>
      </c>
    </row>
    <row r="1186" spans="5:6" ht="12">
      <c r="E1186" s="102">
        <v>1183</v>
      </c>
      <c r="F1186" s="103" t="s">
        <v>1317</v>
      </c>
    </row>
    <row r="1187" spans="5:6" ht="12">
      <c r="E1187" s="102">
        <v>1184</v>
      </c>
      <c r="F1187" s="103" t="s">
        <v>1318</v>
      </c>
    </row>
    <row r="1188" spans="5:6" ht="12">
      <c r="E1188" s="102">
        <v>1185</v>
      </c>
      <c r="F1188" s="103" t="s">
        <v>1319</v>
      </c>
    </row>
    <row r="1189" spans="5:6" ht="12">
      <c r="E1189" s="102">
        <v>1186</v>
      </c>
      <c r="F1189" s="103" t="s">
        <v>1320</v>
      </c>
    </row>
    <row r="1190" spans="5:6" ht="12">
      <c r="E1190" s="102">
        <v>1187</v>
      </c>
      <c r="F1190" s="103" t="s">
        <v>1321</v>
      </c>
    </row>
    <row r="1191" spans="5:6" ht="12">
      <c r="E1191" s="102">
        <v>1188</v>
      </c>
      <c r="F1191" s="103" t="s">
        <v>1322</v>
      </c>
    </row>
    <row r="1192" spans="5:6" ht="12">
      <c r="E1192" s="102">
        <v>1189</v>
      </c>
      <c r="F1192" s="103" t="s">
        <v>1323</v>
      </c>
    </row>
    <row r="1193" spans="5:6" ht="12">
      <c r="E1193" s="102">
        <v>1190</v>
      </c>
      <c r="F1193" s="103" t="s">
        <v>1324</v>
      </c>
    </row>
    <row r="1194" spans="5:6" ht="12">
      <c r="E1194" s="102">
        <v>1191</v>
      </c>
      <c r="F1194" s="103" t="s">
        <v>1325</v>
      </c>
    </row>
    <row r="1195" spans="5:6" ht="12">
      <c r="E1195" s="102">
        <v>1192</v>
      </c>
      <c r="F1195" s="103" t="s">
        <v>1326</v>
      </c>
    </row>
    <row r="1196" spans="5:6" ht="12">
      <c r="E1196" s="102">
        <v>1193</v>
      </c>
      <c r="F1196" s="103" t="s">
        <v>1327</v>
      </c>
    </row>
    <row r="1197" spans="5:6" ht="12">
      <c r="E1197" s="102">
        <v>1194</v>
      </c>
      <c r="F1197" s="103" t="s">
        <v>1328</v>
      </c>
    </row>
    <row r="1198" spans="5:6" ht="12">
      <c r="E1198" s="102">
        <v>1195</v>
      </c>
      <c r="F1198" s="103" t="s">
        <v>1329</v>
      </c>
    </row>
    <row r="1199" spans="5:6" ht="12">
      <c r="E1199" s="102">
        <v>1196</v>
      </c>
      <c r="F1199" s="103" t="s">
        <v>1330</v>
      </c>
    </row>
    <row r="1200" spans="5:6" ht="12">
      <c r="E1200" s="102">
        <v>1197</v>
      </c>
      <c r="F1200" s="103" t="s">
        <v>1331</v>
      </c>
    </row>
    <row r="1201" spans="5:6" ht="12">
      <c r="E1201" s="102">
        <v>1198</v>
      </c>
      <c r="F1201" s="103" t="s">
        <v>1332</v>
      </c>
    </row>
    <row r="1202" spans="5:6" ht="12">
      <c r="E1202" s="102">
        <v>1199</v>
      </c>
      <c r="F1202" s="103" t="s">
        <v>1333</v>
      </c>
    </row>
    <row r="1203" spans="5:6" ht="12">
      <c r="E1203" s="102">
        <v>1200</v>
      </c>
      <c r="F1203" s="103" t="s">
        <v>1334</v>
      </c>
    </row>
    <row r="1204" spans="5:6" ht="12">
      <c r="E1204" s="102">
        <v>1201</v>
      </c>
      <c r="F1204" s="103" t="s">
        <v>1335</v>
      </c>
    </row>
    <row r="1205" spans="5:6" ht="12">
      <c r="E1205" s="102">
        <v>1202</v>
      </c>
      <c r="F1205" s="103" t="s">
        <v>1336</v>
      </c>
    </row>
    <row r="1206" spans="5:6" ht="12">
      <c r="E1206" s="102">
        <v>1203</v>
      </c>
      <c r="F1206" s="103" t="s">
        <v>1337</v>
      </c>
    </row>
    <row r="1207" spans="5:6" ht="12">
      <c r="E1207" s="102">
        <v>1204</v>
      </c>
      <c r="F1207" s="103" t="s">
        <v>1338</v>
      </c>
    </row>
    <row r="1208" spans="5:6" ht="12">
      <c r="E1208" s="102">
        <v>1205</v>
      </c>
      <c r="F1208" s="103" t="s">
        <v>1339</v>
      </c>
    </row>
    <row r="1209" spans="5:6" ht="12">
      <c r="E1209" s="102">
        <v>1206</v>
      </c>
      <c r="F1209" s="103" t="s">
        <v>1340</v>
      </c>
    </row>
    <row r="1210" spans="5:6" ht="12">
      <c r="E1210" s="102">
        <v>1207</v>
      </c>
      <c r="F1210" s="103" t="s">
        <v>1341</v>
      </c>
    </row>
    <row r="1211" spans="5:6" ht="12">
      <c r="E1211" s="102">
        <v>1208</v>
      </c>
      <c r="F1211" s="103" t="s">
        <v>1342</v>
      </c>
    </row>
    <row r="1212" spans="5:6" ht="12">
      <c r="E1212" s="102">
        <v>1209</v>
      </c>
      <c r="F1212" s="103" t="s">
        <v>1343</v>
      </c>
    </row>
    <row r="1213" spans="5:6" ht="12">
      <c r="E1213" s="102">
        <v>1210</v>
      </c>
      <c r="F1213" s="103" t="s">
        <v>1344</v>
      </c>
    </row>
    <row r="1214" spans="5:6" ht="12">
      <c r="E1214" s="102">
        <v>1211</v>
      </c>
      <c r="F1214" s="103" t="s">
        <v>1345</v>
      </c>
    </row>
    <row r="1215" spans="5:6" ht="12">
      <c r="E1215" s="102">
        <v>1212</v>
      </c>
      <c r="F1215" s="103" t="s">
        <v>1346</v>
      </c>
    </row>
    <row r="1216" spans="5:6" ht="12">
      <c r="E1216" s="102">
        <v>1213</v>
      </c>
      <c r="F1216" s="103" t="s">
        <v>1347</v>
      </c>
    </row>
    <row r="1217" spans="5:6" ht="12">
      <c r="E1217" s="102">
        <v>1214</v>
      </c>
      <c r="F1217" s="103" t="s">
        <v>1348</v>
      </c>
    </row>
    <row r="1218" spans="5:6" ht="12">
      <c r="E1218" s="102">
        <v>1215</v>
      </c>
      <c r="F1218" s="103" t="s">
        <v>1349</v>
      </c>
    </row>
    <row r="1219" spans="5:6" ht="12">
      <c r="E1219" s="102">
        <v>1216</v>
      </c>
      <c r="F1219" s="103" t="s">
        <v>1350</v>
      </c>
    </row>
    <row r="1220" spans="5:6" ht="12">
      <c r="E1220" s="102">
        <v>1217</v>
      </c>
      <c r="F1220" s="103" t="s">
        <v>1351</v>
      </c>
    </row>
    <row r="1221" spans="5:6" ht="12">
      <c r="E1221" s="102">
        <v>1218</v>
      </c>
      <c r="F1221" s="103" t="s">
        <v>1352</v>
      </c>
    </row>
    <row r="1222" spans="5:6" ht="12">
      <c r="E1222" s="102">
        <v>1219</v>
      </c>
      <c r="F1222" s="103" t="s">
        <v>1353</v>
      </c>
    </row>
    <row r="1223" spans="5:6" ht="12">
      <c r="E1223" s="102">
        <v>1220</v>
      </c>
      <c r="F1223" s="103" t="s">
        <v>1354</v>
      </c>
    </row>
    <row r="1224" spans="5:6" ht="12">
      <c r="E1224" s="102">
        <v>1221</v>
      </c>
      <c r="F1224" s="103" t="s">
        <v>1355</v>
      </c>
    </row>
    <row r="1225" spans="5:6" ht="12">
      <c r="E1225" s="102">
        <v>1222</v>
      </c>
      <c r="F1225" s="103" t="s">
        <v>1356</v>
      </c>
    </row>
    <row r="1226" spans="5:6" ht="12">
      <c r="E1226" s="102">
        <v>1223</v>
      </c>
      <c r="F1226" s="103" t="s">
        <v>1357</v>
      </c>
    </row>
    <row r="1227" spans="5:6" ht="12">
      <c r="E1227" s="102">
        <v>1224</v>
      </c>
      <c r="F1227" s="103" t="s">
        <v>1358</v>
      </c>
    </row>
    <row r="1228" spans="5:6" ht="12">
      <c r="E1228" s="102">
        <v>1225</v>
      </c>
      <c r="F1228" s="103" t="s">
        <v>1359</v>
      </c>
    </row>
    <row r="1229" spans="5:6" ht="12">
      <c r="E1229" s="102">
        <v>1226</v>
      </c>
      <c r="F1229" s="103" t="s">
        <v>1360</v>
      </c>
    </row>
    <row r="1230" spans="5:6" ht="12">
      <c r="E1230" s="102">
        <v>1227</v>
      </c>
      <c r="F1230" s="103" t="s">
        <v>1361</v>
      </c>
    </row>
    <row r="1231" spans="5:6" ht="12">
      <c r="E1231" s="102">
        <v>1228</v>
      </c>
      <c r="F1231" s="103" t="s">
        <v>1362</v>
      </c>
    </row>
    <row r="1232" spans="5:6" ht="12">
      <c r="E1232" s="102">
        <v>1229</v>
      </c>
      <c r="F1232" s="103" t="s">
        <v>1363</v>
      </c>
    </row>
    <row r="1233" spans="5:6" ht="12">
      <c r="E1233" s="102">
        <v>1230</v>
      </c>
      <c r="F1233" s="103" t="s">
        <v>1364</v>
      </c>
    </row>
    <row r="1234" spans="5:6" ht="12">
      <c r="E1234" s="102">
        <v>1231</v>
      </c>
      <c r="F1234" s="103" t="s">
        <v>1365</v>
      </c>
    </row>
    <row r="1235" spans="5:6" ht="12">
      <c r="E1235" s="102">
        <v>1232</v>
      </c>
      <c r="F1235" s="103" t="s">
        <v>1366</v>
      </c>
    </row>
    <row r="1236" spans="5:6" ht="12">
      <c r="E1236" s="102">
        <v>1233</v>
      </c>
      <c r="F1236" s="103" t="s">
        <v>1367</v>
      </c>
    </row>
    <row r="1237" spans="5:6" ht="12">
      <c r="E1237" s="102">
        <v>1234</v>
      </c>
      <c r="F1237" s="103" t="s">
        <v>1368</v>
      </c>
    </row>
    <row r="1238" spans="5:6" ht="12">
      <c r="E1238" s="102">
        <v>1235</v>
      </c>
      <c r="F1238" s="103" t="s">
        <v>1369</v>
      </c>
    </row>
    <row r="1239" spans="5:6" ht="12">
      <c r="E1239" s="102">
        <v>1236</v>
      </c>
      <c r="F1239" s="103" t="s">
        <v>1370</v>
      </c>
    </row>
    <row r="1240" spans="5:6" ht="12">
      <c r="E1240" s="102">
        <v>1237</v>
      </c>
      <c r="F1240" s="103" t="s">
        <v>1371</v>
      </c>
    </row>
    <row r="1241" spans="5:6" ht="12">
      <c r="E1241" s="102">
        <v>1238</v>
      </c>
      <c r="F1241" s="103" t="s">
        <v>1372</v>
      </c>
    </row>
    <row r="1242" spans="5:6" ht="12">
      <c r="E1242" s="102">
        <v>1239</v>
      </c>
      <c r="F1242" s="103" t="s">
        <v>1373</v>
      </c>
    </row>
    <row r="1243" spans="5:6" ht="12">
      <c r="E1243" s="102">
        <v>1240</v>
      </c>
      <c r="F1243" s="103" t="s">
        <v>1374</v>
      </c>
    </row>
    <row r="1244" spans="5:6" ht="12">
      <c r="E1244" s="102">
        <v>1241</v>
      </c>
      <c r="F1244" s="103" t="s">
        <v>1375</v>
      </c>
    </row>
    <row r="1245" spans="5:6" ht="12">
      <c r="E1245" s="102">
        <v>1242</v>
      </c>
      <c r="F1245" s="103" t="s">
        <v>1376</v>
      </c>
    </row>
    <row r="1246" spans="5:6" ht="12">
      <c r="E1246" s="102">
        <v>1243</v>
      </c>
      <c r="F1246" s="103" t="s">
        <v>1377</v>
      </c>
    </row>
    <row r="1247" spans="5:6" ht="12">
      <c r="E1247" s="102">
        <v>1244</v>
      </c>
      <c r="F1247" s="103" t="s">
        <v>1378</v>
      </c>
    </row>
    <row r="1248" spans="5:6" ht="12">
      <c r="E1248" s="102">
        <v>1245</v>
      </c>
      <c r="F1248" s="103" t="s">
        <v>1379</v>
      </c>
    </row>
    <row r="1249" spans="5:6" ht="12">
      <c r="E1249" s="102">
        <v>1246</v>
      </c>
      <c r="F1249" s="103" t="s">
        <v>1380</v>
      </c>
    </row>
    <row r="1250" spans="5:6" ht="12">
      <c r="E1250" s="102">
        <v>1247</v>
      </c>
      <c r="F1250" s="103" t="s">
        <v>1381</v>
      </c>
    </row>
    <row r="1251" spans="5:6" ht="12">
      <c r="E1251" s="102">
        <v>1248</v>
      </c>
      <c r="F1251" s="103" t="s">
        <v>1382</v>
      </c>
    </row>
    <row r="1252" spans="5:6" ht="12">
      <c r="E1252" s="102">
        <v>1249</v>
      </c>
      <c r="F1252" s="103" t="s">
        <v>1383</v>
      </c>
    </row>
    <row r="1253" spans="5:6" ht="12">
      <c r="E1253" s="102">
        <v>1250</v>
      </c>
      <c r="F1253" s="103" t="s">
        <v>1384</v>
      </c>
    </row>
    <row r="1254" spans="5:6" ht="12">
      <c r="E1254" s="102">
        <v>1251</v>
      </c>
      <c r="F1254" s="103" t="s">
        <v>1385</v>
      </c>
    </row>
    <row r="1255" spans="5:6" ht="12">
      <c r="E1255" s="102">
        <v>1252</v>
      </c>
      <c r="F1255" s="103" t="s">
        <v>1386</v>
      </c>
    </row>
    <row r="1256" spans="5:6" ht="12">
      <c r="E1256" s="102">
        <v>1253</v>
      </c>
      <c r="F1256" s="103" t="s">
        <v>1387</v>
      </c>
    </row>
    <row r="1257" spans="5:6" ht="12">
      <c r="E1257" s="102">
        <v>1254</v>
      </c>
      <c r="F1257" s="103" t="s">
        <v>1388</v>
      </c>
    </row>
    <row r="1258" spans="5:6" ht="12">
      <c r="E1258" s="102">
        <v>1255</v>
      </c>
      <c r="F1258" s="103" t="s">
        <v>1389</v>
      </c>
    </row>
    <row r="1259" spans="5:6" ht="12">
      <c r="E1259" s="102">
        <v>1256</v>
      </c>
      <c r="F1259" s="103" t="s">
        <v>1390</v>
      </c>
    </row>
    <row r="1260" spans="5:6" ht="12">
      <c r="E1260" s="102">
        <v>1257</v>
      </c>
      <c r="F1260" s="103" t="s">
        <v>1391</v>
      </c>
    </row>
    <row r="1261" spans="5:6" ht="12">
      <c r="E1261" s="102">
        <v>1258</v>
      </c>
      <c r="F1261" s="103" t="s">
        <v>1392</v>
      </c>
    </row>
    <row r="1262" spans="5:6" ht="12">
      <c r="E1262" s="102">
        <v>1259</v>
      </c>
      <c r="F1262" s="103" t="s">
        <v>1393</v>
      </c>
    </row>
    <row r="1263" spans="5:6" ht="12">
      <c r="E1263" s="102">
        <v>1260</v>
      </c>
      <c r="F1263" s="103" t="s">
        <v>1394</v>
      </c>
    </row>
    <row r="1264" spans="5:6" ht="12">
      <c r="E1264" s="102">
        <v>1261</v>
      </c>
      <c r="F1264" s="103" t="s">
        <v>1395</v>
      </c>
    </row>
    <row r="1265" spans="5:6" ht="12">
      <c r="E1265" s="102">
        <v>1262</v>
      </c>
      <c r="F1265" s="103" t="s">
        <v>1396</v>
      </c>
    </row>
    <row r="1266" spans="5:6" ht="12">
      <c r="E1266" s="102">
        <v>1263</v>
      </c>
      <c r="F1266" s="103" t="s">
        <v>1397</v>
      </c>
    </row>
    <row r="1267" spans="5:6" ht="12">
      <c r="E1267" s="102">
        <v>1264</v>
      </c>
      <c r="F1267" s="103" t="s">
        <v>1398</v>
      </c>
    </row>
    <row r="1268" spans="5:6" ht="12">
      <c r="E1268" s="102">
        <v>1265</v>
      </c>
      <c r="F1268" s="103" t="s">
        <v>1399</v>
      </c>
    </row>
    <row r="1269" spans="5:6" ht="12">
      <c r="E1269" s="102">
        <v>1266</v>
      </c>
      <c r="F1269" s="103" t="s">
        <v>1400</v>
      </c>
    </row>
    <row r="1270" spans="5:6" ht="12">
      <c r="E1270" s="102">
        <v>1267</v>
      </c>
      <c r="F1270" s="103" t="s">
        <v>1401</v>
      </c>
    </row>
    <row r="1271" spans="5:6" ht="12">
      <c r="E1271" s="102">
        <v>1268</v>
      </c>
      <c r="F1271" s="103" t="s">
        <v>1402</v>
      </c>
    </row>
    <row r="1272" spans="5:6" ht="12">
      <c r="E1272" s="102">
        <v>1269</v>
      </c>
      <c r="F1272" s="103" t="s">
        <v>1403</v>
      </c>
    </row>
    <row r="1273" spans="5:6" ht="12">
      <c r="E1273" s="102">
        <v>1270</v>
      </c>
      <c r="F1273" s="103" t="s">
        <v>1404</v>
      </c>
    </row>
    <row r="1274" spans="5:6" ht="12">
      <c r="E1274" s="102">
        <v>1271</v>
      </c>
      <c r="F1274" s="103" t="s">
        <v>1405</v>
      </c>
    </row>
    <row r="1275" spans="5:6" ht="12">
      <c r="E1275" s="102">
        <v>1272</v>
      </c>
      <c r="F1275" s="103" t="s">
        <v>1406</v>
      </c>
    </row>
    <row r="1276" spans="5:6" ht="12">
      <c r="E1276" s="102">
        <v>1273</v>
      </c>
      <c r="F1276" s="103" t="s">
        <v>1407</v>
      </c>
    </row>
    <row r="1277" spans="5:6" ht="12">
      <c r="E1277" s="102">
        <v>1274</v>
      </c>
      <c r="F1277" s="103" t="s">
        <v>1408</v>
      </c>
    </row>
    <row r="1278" spans="5:6" ht="12">
      <c r="E1278" s="102">
        <v>1275</v>
      </c>
      <c r="F1278" s="103" t="s">
        <v>1409</v>
      </c>
    </row>
    <row r="1279" spans="5:6" ht="12">
      <c r="E1279" s="102">
        <v>1276</v>
      </c>
      <c r="F1279" s="103" t="s">
        <v>1410</v>
      </c>
    </row>
    <row r="1280" spans="5:6" ht="12">
      <c r="E1280" s="102">
        <v>1277</v>
      </c>
      <c r="F1280" s="103" t="s">
        <v>1411</v>
      </c>
    </row>
    <row r="1281" spans="5:6" ht="12">
      <c r="E1281" s="102">
        <v>1278</v>
      </c>
      <c r="F1281" s="103" t="s">
        <v>1412</v>
      </c>
    </row>
    <row r="1282" spans="5:6" ht="12">
      <c r="E1282" s="102">
        <v>1279</v>
      </c>
      <c r="F1282" s="103" t="s">
        <v>1413</v>
      </c>
    </row>
    <row r="1283" spans="5:6" ht="12">
      <c r="E1283" s="102">
        <v>1280</v>
      </c>
      <c r="F1283" s="103" t="s">
        <v>1414</v>
      </c>
    </row>
    <row r="1284" spans="5:6" ht="12">
      <c r="E1284" s="102">
        <v>1281</v>
      </c>
      <c r="F1284" s="103" t="s">
        <v>1432</v>
      </c>
    </row>
    <row r="1285" spans="5:6" ht="12">
      <c r="E1285" s="102">
        <v>1282</v>
      </c>
      <c r="F1285" s="103" t="s">
        <v>1433</v>
      </c>
    </row>
    <row r="1286" spans="5:6" ht="12">
      <c r="E1286" s="102">
        <v>1283</v>
      </c>
      <c r="F1286" s="103" t="s">
        <v>1434</v>
      </c>
    </row>
    <row r="1287" spans="5:6" ht="12">
      <c r="E1287" s="102">
        <v>1284</v>
      </c>
      <c r="F1287" s="103" t="s">
        <v>1435</v>
      </c>
    </row>
    <row r="1288" spans="5:6" ht="12">
      <c r="E1288" s="102">
        <v>1285</v>
      </c>
      <c r="F1288" s="103" t="s">
        <v>1436</v>
      </c>
    </row>
    <row r="1289" spans="5:6" ht="12">
      <c r="E1289" s="102">
        <v>1286</v>
      </c>
      <c r="F1289" s="103" t="s">
        <v>1437</v>
      </c>
    </row>
    <row r="1290" spans="5:6" ht="12">
      <c r="E1290" s="102">
        <v>1287</v>
      </c>
      <c r="F1290" s="103" t="s">
        <v>1438</v>
      </c>
    </row>
    <row r="1291" spans="5:6" ht="12">
      <c r="E1291" s="102">
        <v>1288</v>
      </c>
      <c r="F1291" s="103" t="s">
        <v>1439</v>
      </c>
    </row>
    <row r="1292" spans="5:6" ht="12">
      <c r="E1292" s="102">
        <v>1289</v>
      </c>
      <c r="F1292" s="103" t="s">
        <v>1440</v>
      </c>
    </row>
    <row r="1293" spans="5:6" ht="12">
      <c r="E1293" s="102">
        <v>1290</v>
      </c>
      <c r="F1293" s="103" t="s">
        <v>1441</v>
      </c>
    </row>
    <row r="1294" spans="5:6" ht="12">
      <c r="E1294" s="102">
        <v>1291</v>
      </c>
      <c r="F1294" s="103" t="s">
        <v>1442</v>
      </c>
    </row>
    <row r="1295" spans="5:6" ht="12">
      <c r="E1295" s="102">
        <v>1292</v>
      </c>
      <c r="F1295" s="103" t="s">
        <v>1443</v>
      </c>
    </row>
    <row r="1296" spans="5:6" ht="12">
      <c r="E1296" s="102">
        <v>1293</v>
      </c>
      <c r="F1296" s="103" t="s">
        <v>1444</v>
      </c>
    </row>
    <row r="1297" spans="5:6" ht="12">
      <c r="E1297" s="102">
        <v>1294</v>
      </c>
      <c r="F1297" s="103" t="s">
        <v>1445</v>
      </c>
    </row>
    <row r="1298" spans="5:6" ht="12">
      <c r="E1298" s="102">
        <v>1295</v>
      </c>
      <c r="F1298" s="103" t="s">
        <v>1446</v>
      </c>
    </row>
    <row r="1299" spans="5:6" ht="12">
      <c r="E1299" s="102">
        <v>1296</v>
      </c>
      <c r="F1299" s="103" t="s">
        <v>1447</v>
      </c>
    </row>
    <row r="1300" spans="5:6" ht="12">
      <c r="E1300" s="102">
        <v>1297</v>
      </c>
      <c r="F1300" s="103" t="s">
        <v>1448</v>
      </c>
    </row>
    <row r="1301" spans="5:6" ht="12">
      <c r="E1301" s="102">
        <v>1298</v>
      </c>
      <c r="F1301" s="103" t="s">
        <v>1449</v>
      </c>
    </row>
    <row r="1302" spans="5:6" ht="12">
      <c r="E1302" s="102">
        <v>1299</v>
      </c>
      <c r="F1302" s="103" t="s">
        <v>1450</v>
      </c>
    </row>
    <row r="1303" spans="5:6" ht="12">
      <c r="E1303" s="102">
        <v>1300</v>
      </c>
      <c r="F1303" s="103" t="s">
        <v>1451</v>
      </c>
    </row>
    <row r="1304" spans="5:6" ht="12">
      <c r="E1304" s="102">
        <v>1301</v>
      </c>
      <c r="F1304" s="103" t="s">
        <v>1452</v>
      </c>
    </row>
    <row r="1305" spans="5:6" ht="12">
      <c r="E1305" s="102">
        <v>1302</v>
      </c>
      <c r="F1305" s="103" t="s">
        <v>1453</v>
      </c>
    </row>
    <row r="1306" spans="5:6" ht="12">
      <c r="E1306" s="102">
        <v>1303</v>
      </c>
      <c r="F1306" s="103" t="s">
        <v>1454</v>
      </c>
    </row>
    <row r="1307" spans="5:6" ht="12">
      <c r="E1307" s="102">
        <v>1304</v>
      </c>
      <c r="F1307" s="103" t="s">
        <v>1455</v>
      </c>
    </row>
    <row r="1308" spans="5:6" ht="12">
      <c r="E1308" s="102">
        <v>1305</v>
      </c>
      <c r="F1308" s="103" t="s">
        <v>1456</v>
      </c>
    </row>
    <row r="1309" spans="5:6" ht="12">
      <c r="E1309" s="102">
        <v>1306</v>
      </c>
      <c r="F1309" s="103" t="s">
        <v>1457</v>
      </c>
    </row>
    <row r="1310" spans="5:6" ht="12">
      <c r="E1310" s="102">
        <v>1307</v>
      </c>
      <c r="F1310" s="103" t="s">
        <v>1458</v>
      </c>
    </row>
    <row r="1311" spans="5:6" ht="12">
      <c r="E1311" s="102">
        <v>1308</v>
      </c>
      <c r="F1311" s="103" t="s">
        <v>1459</v>
      </c>
    </row>
    <row r="1312" spans="5:6" ht="12">
      <c r="E1312" s="102">
        <v>1309</v>
      </c>
      <c r="F1312" s="103" t="s">
        <v>1460</v>
      </c>
    </row>
    <row r="1313" spans="5:6" ht="12">
      <c r="E1313" s="102">
        <v>1310</v>
      </c>
      <c r="F1313" s="103" t="s">
        <v>1461</v>
      </c>
    </row>
    <row r="1314" spans="5:6" ht="12">
      <c r="E1314" s="102">
        <v>1311</v>
      </c>
      <c r="F1314" s="103" t="s">
        <v>1462</v>
      </c>
    </row>
    <row r="1315" spans="5:6" ht="12">
      <c r="E1315" s="102">
        <v>1312</v>
      </c>
      <c r="F1315" s="103" t="s">
        <v>1463</v>
      </c>
    </row>
    <row r="1316" spans="5:6" ht="12">
      <c r="E1316" s="102">
        <v>1313</v>
      </c>
      <c r="F1316" s="103" t="s">
        <v>1464</v>
      </c>
    </row>
    <row r="1317" spans="5:6" ht="12">
      <c r="E1317" s="102">
        <v>1314</v>
      </c>
      <c r="F1317" s="103" t="s">
        <v>1465</v>
      </c>
    </row>
    <row r="1318" spans="5:6" ht="12">
      <c r="E1318" s="102">
        <v>1315</v>
      </c>
      <c r="F1318" s="103" t="s">
        <v>1466</v>
      </c>
    </row>
    <row r="1319" spans="5:6" ht="12">
      <c r="E1319" s="102">
        <v>1316</v>
      </c>
      <c r="F1319" s="103" t="s">
        <v>1467</v>
      </c>
    </row>
    <row r="1320" spans="5:6" ht="12">
      <c r="E1320" s="102">
        <v>1317</v>
      </c>
      <c r="F1320" s="103" t="s">
        <v>1468</v>
      </c>
    </row>
    <row r="1321" spans="5:6" ht="12">
      <c r="E1321" s="102">
        <v>1318</v>
      </c>
      <c r="F1321" s="103" t="s">
        <v>1469</v>
      </c>
    </row>
    <row r="1322" spans="5:6" ht="12">
      <c r="E1322" s="102">
        <v>1319</v>
      </c>
      <c r="F1322" s="103" t="s">
        <v>1470</v>
      </c>
    </row>
    <row r="1323" spans="5:6" ht="12">
      <c r="E1323" s="102">
        <v>1320</v>
      </c>
      <c r="F1323" s="103" t="s">
        <v>1471</v>
      </c>
    </row>
    <row r="1324" spans="5:6" ht="12">
      <c r="E1324" s="102">
        <v>1321</v>
      </c>
      <c r="F1324" s="103" t="s">
        <v>1472</v>
      </c>
    </row>
    <row r="1325" spans="5:6" ht="12">
      <c r="E1325" s="102">
        <v>1322</v>
      </c>
      <c r="F1325" s="103" t="s">
        <v>1473</v>
      </c>
    </row>
    <row r="1326" spans="5:6" ht="12">
      <c r="E1326" s="102">
        <v>1323</v>
      </c>
      <c r="F1326" s="103" t="s">
        <v>1474</v>
      </c>
    </row>
    <row r="1327" spans="5:6" ht="12">
      <c r="E1327" s="102">
        <v>1324</v>
      </c>
      <c r="F1327" s="103" t="s">
        <v>1475</v>
      </c>
    </row>
    <row r="1328" spans="5:6" ht="12">
      <c r="E1328" s="102">
        <v>1325</v>
      </c>
      <c r="F1328" s="103" t="s">
        <v>1476</v>
      </c>
    </row>
    <row r="1329" spans="5:6" ht="12">
      <c r="E1329" s="102">
        <v>1326</v>
      </c>
      <c r="F1329" s="103" t="s">
        <v>1477</v>
      </c>
    </row>
    <row r="1330" spans="5:6" ht="12">
      <c r="E1330" s="102">
        <v>1327</v>
      </c>
      <c r="F1330" s="103" t="s">
        <v>1478</v>
      </c>
    </row>
    <row r="1331" spans="5:6" ht="12">
      <c r="E1331" s="102">
        <v>1328</v>
      </c>
      <c r="F1331" s="103" t="s">
        <v>1479</v>
      </c>
    </row>
    <row r="1332" spans="5:6" ht="12">
      <c r="E1332" s="102">
        <v>1329</v>
      </c>
      <c r="F1332" s="103" t="s">
        <v>1480</v>
      </c>
    </row>
    <row r="1333" spans="5:6" ht="12">
      <c r="E1333" s="102">
        <v>1330</v>
      </c>
      <c r="F1333" s="103" t="s">
        <v>1481</v>
      </c>
    </row>
    <row r="1334" spans="5:6" ht="12">
      <c r="E1334" s="102">
        <v>1331</v>
      </c>
      <c r="F1334" s="103" t="s">
        <v>1482</v>
      </c>
    </row>
    <row r="1335" spans="5:6" ht="12">
      <c r="E1335" s="102">
        <v>1332</v>
      </c>
      <c r="F1335" s="103" t="s">
        <v>1483</v>
      </c>
    </row>
    <row r="1336" spans="5:6" ht="12">
      <c r="E1336" s="102">
        <v>1333</v>
      </c>
      <c r="F1336" s="103" t="s">
        <v>1484</v>
      </c>
    </row>
    <row r="1337" spans="5:6" ht="12">
      <c r="E1337" s="102">
        <v>1334</v>
      </c>
      <c r="F1337" s="103" t="s">
        <v>1485</v>
      </c>
    </row>
    <row r="1338" spans="5:6" ht="12">
      <c r="E1338" s="102">
        <v>1335</v>
      </c>
      <c r="F1338" s="103" t="s">
        <v>1486</v>
      </c>
    </row>
    <row r="1339" spans="5:6" ht="12">
      <c r="E1339" s="102">
        <v>1336</v>
      </c>
      <c r="F1339" s="103" t="s">
        <v>1487</v>
      </c>
    </row>
    <row r="1340" spans="5:6" ht="12">
      <c r="E1340" s="102">
        <v>1337</v>
      </c>
      <c r="F1340" s="103" t="s">
        <v>1488</v>
      </c>
    </row>
    <row r="1341" spans="5:6" ht="12">
      <c r="E1341" s="102">
        <v>1338</v>
      </c>
      <c r="F1341" s="103" t="s">
        <v>1489</v>
      </c>
    </row>
    <row r="1342" spans="5:6" ht="12">
      <c r="E1342" s="102">
        <v>1339</v>
      </c>
      <c r="F1342" s="103" t="s">
        <v>1490</v>
      </c>
    </row>
    <row r="1343" spans="5:6" ht="12">
      <c r="E1343" s="102">
        <v>1340</v>
      </c>
      <c r="F1343" s="103" t="s">
        <v>1491</v>
      </c>
    </row>
    <row r="1344" spans="5:6" ht="12">
      <c r="E1344" s="102">
        <v>1341</v>
      </c>
      <c r="F1344" s="103" t="s">
        <v>1492</v>
      </c>
    </row>
    <row r="1345" spans="5:6" ht="12">
      <c r="E1345" s="102">
        <v>1342</v>
      </c>
      <c r="F1345" s="103" t="s">
        <v>1493</v>
      </c>
    </row>
    <row r="1346" spans="5:6" ht="12">
      <c r="E1346" s="102">
        <v>1343</v>
      </c>
      <c r="F1346" s="103" t="s">
        <v>1494</v>
      </c>
    </row>
    <row r="1347" spans="5:6" ht="12">
      <c r="E1347" s="102">
        <v>1344</v>
      </c>
      <c r="F1347" s="103" t="s">
        <v>1495</v>
      </c>
    </row>
    <row r="1348" spans="5:6" ht="12">
      <c r="E1348" s="102">
        <v>1345</v>
      </c>
      <c r="F1348" s="103" t="s">
        <v>1496</v>
      </c>
    </row>
    <row r="1349" spans="5:6" ht="12">
      <c r="E1349" s="102">
        <v>1346</v>
      </c>
      <c r="F1349" s="103" t="s">
        <v>1497</v>
      </c>
    </row>
    <row r="1350" spans="5:6" ht="12">
      <c r="E1350" s="102">
        <v>1347</v>
      </c>
      <c r="F1350" s="103" t="s">
        <v>1498</v>
      </c>
    </row>
    <row r="1351" spans="5:6" ht="12">
      <c r="E1351" s="102">
        <v>1348</v>
      </c>
      <c r="F1351" s="103" t="s">
        <v>1499</v>
      </c>
    </row>
    <row r="1352" spans="5:6" ht="12">
      <c r="E1352" s="102">
        <v>1349</v>
      </c>
      <c r="F1352" s="103" t="s">
        <v>1500</v>
      </c>
    </row>
    <row r="1353" spans="5:6" ht="12">
      <c r="E1353" s="102">
        <v>1350</v>
      </c>
      <c r="F1353" s="103" t="s">
        <v>1501</v>
      </c>
    </row>
    <row r="1354" spans="5:6" ht="12">
      <c r="E1354" s="102">
        <v>1351</v>
      </c>
      <c r="F1354" s="103" t="s">
        <v>1502</v>
      </c>
    </row>
    <row r="1355" spans="5:6" ht="12">
      <c r="E1355" s="102">
        <v>1352</v>
      </c>
      <c r="F1355" s="103" t="s">
        <v>1503</v>
      </c>
    </row>
    <row r="1356" spans="5:6" ht="12">
      <c r="E1356" s="102">
        <v>1353</v>
      </c>
      <c r="F1356" s="103" t="s">
        <v>1504</v>
      </c>
    </row>
    <row r="1357" spans="5:6" ht="12">
      <c r="E1357" s="102">
        <v>1354</v>
      </c>
      <c r="F1357" s="103" t="s">
        <v>1505</v>
      </c>
    </row>
    <row r="1358" spans="5:6" ht="12">
      <c r="E1358" s="102">
        <v>1355</v>
      </c>
      <c r="F1358" s="103" t="s">
        <v>1506</v>
      </c>
    </row>
    <row r="1359" spans="5:6" ht="12">
      <c r="E1359" s="102">
        <v>1356</v>
      </c>
      <c r="F1359" s="103" t="s">
        <v>1507</v>
      </c>
    </row>
    <row r="1360" spans="5:6" ht="12">
      <c r="E1360" s="102">
        <v>1357</v>
      </c>
      <c r="F1360" s="103" t="s">
        <v>1508</v>
      </c>
    </row>
    <row r="1361" spans="5:6" ht="12">
      <c r="E1361" s="102">
        <v>1358</v>
      </c>
      <c r="F1361" s="103" t="s">
        <v>1509</v>
      </c>
    </row>
    <row r="1362" spans="5:6" ht="12">
      <c r="E1362" s="102">
        <v>1359</v>
      </c>
      <c r="F1362" s="103" t="s">
        <v>1510</v>
      </c>
    </row>
    <row r="1363" spans="5:6" ht="12">
      <c r="E1363" s="102">
        <v>1360</v>
      </c>
      <c r="F1363" s="103" t="s">
        <v>1511</v>
      </c>
    </row>
    <row r="1364" spans="5:6" ht="12">
      <c r="E1364" s="102">
        <v>1361</v>
      </c>
      <c r="F1364" s="103" t="s">
        <v>1512</v>
      </c>
    </row>
    <row r="1365" spans="5:6" ht="12">
      <c r="E1365" s="102">
        <v>1362</v>
      </c>
      <c r="F1365" s="103" t="s">
        <v>1513</v>
      </c>
    </row>
    <row r="1366" spans="5:6" ht="12">
      <c r="E1366" s="102">
        <v>1363</v>
      </c>
      <c r="F1366" s="103" t="s">
        <v>1514</v>
      </c>
    </row>
    <row r="1367" spans="5:6" ht="12">
      <c r="E1367" s="102">
        <v>1364</v>
      </c>
      <c r="F1367" s="103" t="s">
        <v>1515</v>
      </c>
    </row>
    <row r="1368" spans="5:6" ht="12">
      <c r="E1368" s="102">
        <v>1365</v>
      </c>
      <c r="F1368" s="103" t="s">
        <v>1516</v>
      </c>
    </row>
    <row r="1369" spans="5:6" ht="12">
      <c r="E1369" s="102">
        <v>1366</v>
      </c>
      <c r="F1369" s="103" t="s">
        <v>1517</v>
      </c>
    </row>
    <row r="1370" spans="5:6" ht="12">
      <c r="E1370" s="102">
        <v>1367</v>
      </c>
      <c r="F1370" s="103" t="s">
        <v>1518</v>
      </c>
    </row>
    <row r="1371" spans="5:6" ht="12">
      <c r="E1371" s="102">
        <v>1368</v>
      </c>
      <c r="F1371" s="103" t="s">
        <v>1519</v>
      </c>
    </row>
    <row r="1372" spans="5:6" ht="12">
      <c r="E1372" s="102">
        <v>1369</v>
      </c>
      <c r="F1372" s="103" t="s">
        <v>1520</v>
      </c>
    </row>
    <row r="1373" spans="5:6" ht="12">
      <c r="E1373" s="102">
        <v>1370</v>
      </c>
      <c r="F1373" s="103" t="s">
        <v>1521</v>
      </c>
    </row>
    <row r="1374" spans="5:6" ht="12">
      <c r="E1374" s="102">
        <v>1371</v>
      </c>
      <c r="F1374" s="103" t="s">
        <v>1522</v>
      </c>
    </row>
    <row r="1375" spans="5:6" ht="12">
      <c r="E1375" s="102">
        <v>1372</v>
      </c>
      <c r="F1375" s="103" t="s">
        <v>1523</v>
      </c>
    </row>
    <row r="1376" spans="5:6" ht="12">
      <c r="E1376" s="102">
        <v>1373</v>
      </c>
      <c r="F1376" s="103" t="s">
        <v>1524</v>
      </c>
    </row>
    <row r="1377" spans="5:6" ht="12">
      <c r="E1377" s="102">
        <v>1374</v>
      </c>
      <c r="F1377" s="103" t="s">
        <v>1525</v>
      </c>
    </row>
    <row r="1378" spans="5:6" ht="12">
      <c r="E1378" s="102">
        <v>1375</v>
      </c>
      <c r="F1378" s="103" t="s">
        <v>1526</v>
      </c>
    </row>
    <row r="1379" spans="5:6" ht="12">
      <c r="E1379" s="102">
        <v>1376</v>
      </c>
      <c r="F1379" s="103" t="s">
        <v>1527</v>
      </c>
    </row>
    <row r="1380" spans="5:6" ht="12">
      <c r="E1380" s="102">
        <v>1377</v>
      </c>
      <c r="F1380" s="103" t="s">
        <v>1528</v>
      </c>
    </row>
    <row r="1381" spans="5:6" ht="12">
      <c r="E1381" s="102">
        <v>1378</v>
      </c>
      <c r="F1381" s="103" t="s">
        <v>1529</v>
      </c>
    </row>
    <row r="1382" spans="5:6" ht="12">
      <c r="E1382" s="102">
        <v>1379</v>
      </c>
      <c r="F1382" s="103" t="s">
        <v>1530</v>
      </c>
    </row>
    <row r="1383" spans="5:6" ht="12">
      <c r="E1383" s="102">
        <v>1380</v>
      </c>
      <c r="F1383" s="103" t="s">
        <v>1531</v>
      </c>
    </row>
    <row r="1384" spans="5:6" ht="12">
      <c r="E1384" s="102">
        <v>1381</v>
      </c>
      <c r="F1384" s="103" t="s">
        <v>1532</v>
      </c>
    </row>
    <row r="1385" spans="5:6" ht="12">
      <c r="E1385" s="102">
        <v>1382</v>
      </c>
      <c r="F1385" s="103" t="s">
        <v>1533</v>
      </c>
    </row>
    <row r="1386" spans="5:6" ht="12">
      <c r="E1386" s="102">
        <v>1383</v>
      </c>
      <c r="F1386" s="103" t="s">
        <v>1534</v>
      </c>
    </row>
    <row r="1387" spans="5:6" ht="12">
      <c r="E1387" s="102">
        <v>1384</v>
      </c>
      <c r="F1387" s="103" t="s">
        <v>1535</v>
      </c>
    </row>
    <row r="1388" spans="5:6" ht="12">
      <c r="E1388" s="102">
        <v>1385</v>
      </c>
      <c r="F1388" s="103" t="s">
        <v>1536</v>
      </c>
    </row>
    <row r="1389" spans="5:6" ht="12">
      <c r="E1389" s="102">
        <v>1386</v>
      </c>
      <c r="F1389" s="103" t="s">
        <v>1537</v>
      </c>
    </row>
    <row r="1390" spans="5:6" ht="12">
      <c r="E1390" s="102">
        <v>1387</v>
      </c>
      <c r="F1390" s="103" t="s">
        <v>1538</v>
      </c>
    </row>
    <row r="1391" spans="5:6" ht="12">
      <c r="E1391" s="102">
        <v>1388</v>
      </c>
      <c r="F1391" s="103" t="s">
        <v>1539</v>
      </c>
    </row>
    <row r="1392" spans="5:6" ht="12">
      <c r="E1392" s="102">
        <v>1389</v>
      </c>
      <c r="F1392" s="103" t="s">
        <v>1540</v>
      </c>
    </row>
    <row r="1393" spans="5:6" ht="12">
      <c r="E1393" s="102">
        <v>1390</v>
      </c>
      <c r="F1393" s="103" t="s">
        <v>1541</v>
      </c>
    </row>
    <row r="1394" spans="5:6" ht="12">
      <c r="E1394" s="102">
        <v>1391</v>
      </c>
      <c r="F1394" s="103" t="s">
        <v>1542</v>
      </c>
    </row>
    <row r="1395" spans="5:6" ht="12">
      <c r="E1395" s="102">
        <v>1392</v>
      </c>
      <c r="F1395" s="103" t="s">
        <v>1543</v>
      </c>
    </row>
    <row r="1396" spans="5:6" ht="12">
      <c r="E1396" s="102">
        <v>1393</v>
      </c>
      <c r="F1396" s="103" t="s">
        <v>1544</v>
      </c>
    </row>
    <row r="1397" spans="5:6" ht="12">
      <c r="E1397" s="102">
        <v>1394</v>
      </c>
      <c r="F1397" s="103" t="s">
        <v>1545</v>
      </c>
    </row>
    <row r="1398" spans="5:6" ht="12">
      <c r="E1398" s="102">
        <v>1395</v>
      </c>
      <c r="F1398" s="103" t="s">
        <v>1546</v>
      </c>
    </row>
    <row r="1399" spans="5:6" ht="12">
      <c r="E1399" s="102">
        <v>1396</v>
      </c>
      <c r="F1399" s="103" t="s">
        <v>1547</v>
      </c>
    </row>
    <row r="1400" spans="5:6" ht="12">
      <c r="E1400" s="102">
        <v>1397</v>
      </c>
      <c r="F1400" s="103" t="s">
        <v>1548</v>
      </c>
    </row>
    <row r="1401" spans="5:6" ht="12">
      <c r="E1401" s="102">
        <v>1398</v>
      </c>
      <c r="F1401" s="103" t="s">
        <v>1549</v>
      </c>
    </row>
    <row r="1402" spans="5:6" ht="12">
      <c r="E1402" s="102">
        <v>1399</v>
      </c>
      <c r="F1402" s="103" t="s">
        <v>1550</v>
      </c>
    </row>
    <row r="1403" spans="5:6" ht="12">
      <c r="E1403" s="102">
        <v>1400</v>
      </c>
      <c r="F1403" s="103" t="s">
        <v>1551</v>
      </c>
    </row>
    <row r="1404" spans="5:6" ht="12">
      <c r="E1404" s="102">
        <v>1401</v>
      </c>
      <c r="F1404" s="103" t="s">
        <v>1552</v>
      </c>
    </row>
    <row r="1405" spans="5:6" ht="12">
      <c r="E1405" s="102">
        <v>1402</v>
      </c>
      <c r="F1405" s="103" t="s">
        <v>1553</v>
      </c>
    </row>
    <row r="1406" spans="5:6" ht="12">
      <c r="E1406" s="102">
        <v>1403</v>
      </c>
      <c r="F1406" s="103" t="s">
        <v>1554</v>
      </c>
    </row>
    <row r="1407" spans="5:6" ht="12">
      <c r="E1407" s="102">
        <v>1404</v>
      </c>
      <c r="F1407" s="103" t="s">
        <v>1555</v>
      </c>
    </row>
    <row r="1408" spans="5:6" ht="12">
      <c r="E1408" s="102">
        <v>1405</v>
      </c>
      <c r="F1408" s="103" t="s">
        <v>1556</v>
      </c>
    </row>
    <row r="1409" spans="5:6" ht="12">
      <c r="E1409" s="102">
        <v>1406</v>
      </c>
      <c r="F1409" s="103" t="s">
        <v>1557</v>
      </c>
    </row>
    <row r="1410" spans="5:6" ht="12">
      <c r="E1410" s="102">
        <v>1407</v>
      </c>
      <c r="F1410" s="103" t="s">
        <v>1558</v>
      </c>
    </row>
    <row r="1411" spans="5:6" ht="12">
      <c r="E1411" s="102">
        <v>1408</v>
      </c>
      <c r="F1411" s="103" t="s">
        <v>1559</v>
      </c>
    </row>
    <row r="1412" spans="5:6" ht="12">
      <c r="E1412" s="102">
        <v>1409</v>
      </c>
      <c r="F1412" s="103" t="s">
        <v>1560</v>
      </c>
    </row>
    <row r="1413" spans="5:6" ht="12">
      <c r="E1413" s="102">
        <v>1410</v>
      </c>
      <c r="F1413" s="103" t="s">
        <v>1561</v>
      </c>
    </row>
    <row r="1414" spans="5:6" ht="12">
      <c r="E1414" s="102">
        <v>1411</v>
      </c>
      <c r="F1414" s="103" t="s">
        <v>1562</v>
      </c>
    </row>
    <row r="1415" spans="5:6" ht="12">
      <c r="E1415" s="102">
        <v>1412</v>
      </c>
      <c r="F1415" s="103" t="s">
        <v>1563</v>
      </c>
    </row>
    <row r="1416" spans="5:6" ht="12">
      <c r="E1416" s="102">
        <v>1413</v>
      </c>
      <c r="F1416" s="103" t="s">
        <v>1564</v>
      </c>
    </row>
    <row r="1417" spans="5:6" ht="12">
      <c r="E1417" s="102">
        <v>1414</v>
      </c>
      <c r="F1417" s="103" t="s">
        <v>1565</v>
      </c>
    </row>
    <row r="1418" spans="5:6" ht="12">
      <c r="E1418" s="102">
        <v>1415</v>
      </c>
      <c r="F1418" s="103" t="s">
        <v>1566</v>
      </c>
    </row>
    <row r="1419" spans="5:6" ht="12">
      <c r="E1419" s="102">
        <v>1416</v>
      </c>
      <c r="F1419" s="103" t="s">
        <v>1567</v>
      </c>
    </row>
    <row r="1420" spans="5:6" ht="12">
      <c r="E1420" s="102">
        <v>1417</v>
      </c>
      <c r="F1420" s="103" t="s">
        <v>1568</v>
      </c>
    </row>
    <row r="1421" spans="5:6" ht="12">
      <c r="E1421" s="102">
        <v>1418</v>
      </c>
      <c r="F1421" s="103" t="s">
        <v>1569</v>
      </c>
    </row>
    <row r="1422" spans="5:6" ht="12">
      <c r="E1422" s="102">
        <v>1419</v>
      </c>
      <c r="F1422" s="103" t="s">
        <v>1570</v>
      </c>
    </row>
    <row r="1423" spans="5:6" ht="12">
      <c r="E1423" s="102">
        <v>1420</v>
      </c>
      <c r="F1423" s="103" t="s">
        <v>1571</v>
      </c>
    </row>
    <row r="1424" spans="5:6" ht="12">
      <c r="E1424" s="102">
        <v>1421</v>
      </c>
      <c r="F1424" s="103" t="s">
        <v>1572</v>
      </c>
    </row>
    <row r="1425" spans="5:6" ht="12">
      <c r="E1425" s="102">
        <v>1422</v>
      </c>
      <c r="F1425" s="103" t="s">
        <v>1573</v>
      </c>
    </row>
    <row r="1426" spans="5:6" ht="12">
      <c r="E1426" s="102">
        <v>1423</v>
      </c>
      <c r="F1426" s="103" t="s">
        <v>1574</v>
      </c>
    </row>
    <row r="1427" spans="5:6" ht="12">
      <c r="E1427" s="102">
        <v>1424</v>
      </c>
      <c r="F1427" s="103" t="s">
        <v>1575</v>
      </c>
    </row>
    <row r="1428" spans="5:6" ht="12">
      <c r="E1428" s="102">
        <v>1425</v>
      </c>
      <c r="F1428" s="103" t="s">
        <v>1576</v>
      </c>
    </row>
    <row r="1429" spans="5:6" ht="12">
      <c r="E1429" s="102">
        <v>1426</v>
      </c>
      <c r="F1429" s="103" t="s">
        <v>1577</v>
      </c>
    </row>
    <row r="1430" spans="5:6" ht="12">
      <c r="E1430" s="102">
        <v>1427</v>
      </c>
      <c r="F1430" s="103" t="s">
        <v>1578</v>
      </c>
    </row>
    <row r="1431" spans="5:6" ht="12">
      <c r="E1431" s="102">
        <v>1428</v>
      </c>
      <c r="F1431" s="103" t="s">
        <v>1579</v>
      </c>
    </row>
    <row r="1432" spans="5:6" ht="12">
      <c r="E1432" s="102">
        <v>1429</v>
      </c>
      <c r="F1432" s="103" t="s">
        <v>1580</v>
      </c>
    </row>
    <row r="1433" spans="5:6" ht="12">
      <c r="E1433" s="102">
        <v>1430</v>
      </c>
      <c r="F1433" s="103" t="s">
        <v>1581</v>
      </c>
    </row>
    <row r="1434" spans="5:6" ht="12">
      <c r="E1434" s="102">
        <v>1431</v>
      </c>
      <c r="F1434" s="103" t="s">
        <v>1582</v>
      </c>
    </row>
    <row r="1435" spans="5:6" ht="12">
      <c r="E1435" s="102">
        <v>1432</v>
      </c>
      <c r="F1435" s="103" t="s">
        <v>1583</v>
      </c>
    </row>
    <row r="1436" spans="5:6" ht="12">
      <c r="E1436" s="102">
        <v>1433</v>
      </c>
      <c r="F1436" s="103" t="s">
        <v>1584</v>
      </c>
    </row>
    <row r="1437" spans="5:6" ht="12">
      <c r="E1437" s="102">
        <v>1434</v>
      </c>
      <c r="F1437" s="103" t="s">
        <v>1585</v>
      </c>
    </row>
    <row r="1438" spans="5:6" ht="12">
      <c r="E1438" s="102">
        <v>1435</v>
      </c>
      <c r="F1438" s="103" t="s">
        <v>1586</v>
      </c>
    </row>
    <row r="1439" spans="5:6" ht="12">
      <c r="E1439" s="102">
        <v>1436</v>
      </c>
      <c r="F1439" s="103" t="s">
        <v>1587</v>
      </c>
    </row>
    <row r="1440" spans="5:6" ht="12">
      <c r="E1440" s="102">
        <v>1437</v>
      </c>
      <c r="F1440" s="103" t="s">
        <v>1588</v>
      </c>
    </row>
    <row r="1441" spans="5:6" ht="12">
      <c r="E1441" s="102">
        <v>1438</v>
      </c>
      <c r="F1441" s="103" t="s">
        <v>1589</v>
      </c>
    </row>
    <row r="1442" spans="5:6" ht="12">
      <c r="E1442" s="102">
        <v>1439</v>
      </c>
      <c r="F1442" s="103" t="s">
        <v>1590</v>
      </c>
    </row>
    <row r="1443" spans="5:6" ht="12">
      <c r="E1443" s="102">
        <v>1440</v>
      </c>
      <c r="F1443" s="103" t="s">
        <v>1591</v>
      </c>
    </row>
    <row r="1444" spans="5:6" ht="12">
      <c r="E1444" s="102">
        <v>1441</v>
      </c>
      <c r="F1444" s="103" t="s">
        <v>1592</v>
      </c>
    </row>
    <row r="1445" spans="5:6" ht="12">
      <c r="E1445" s="102">
        <v>1442</v>
      </c>
      <c r="F1445" s="103" t="s">
        <v>1593</v>
      </c>
    </row>
    <row r="1446" spans="5:6" ht="12">
      <c r="E1446" s="102">
        <v>1443</v>
      </c>
      <c r="F1446" s="103" t="s">
        <v>1594</v>
      </c>
    </row>
    <row r="1447" spans="5:6" ht="12">
      <c r="E1447" s="102">
        <v>1444</v>
      </c>
      <c r="F1447" s="103" t="s">
        <v>1595</v>
      </c>
    </row>
    <row r="1448" spans="5:6" ht="12">
      <c r="E1448" s="102">
        <v>1445</v>
      </c>
      <c r="F1448" s="103" t="s">
        <v>1596</v>
      </c>
    </row>
    <row r="1449" spans="5:6" ht="12">
      <c r="E1449" s="102">
        <v>1446</v>
      </c>
      <c r="F1449" s="103" t="s">
        <v>1597</v>
      </c>
    </row>
    <row r="1450" spans="5:6" ht="12">
      <c r="E1450" s="102">
        <v>1447</v>
      </c>
      <c r="F1450" s="103" t="s">
        <v>1598</v>
      </c>
    </row>
    <row r="1451" spans="5:6" ht="12">
      <c r="E1451" s="102">
        <v>1448</v>
      </c>
      <c r="F1451" s="103" t="s">
        <v>1599</v>
      </c>
    </row>
    <row r="1452" spans="5:6" ht="12">
      <c r="E1452" s="102">
        <v>1449</v>
      </c>
      <c r="F1452" s="103" t="s">
        <v>1600</v>
      </c>
    </row>
    <row r="1453" spans="5:6" ht="12">
      <c r="E1453" s="102">
        <v>1450</v>
      </c>
      <c r="F1453" s="103" t="s">
        <v>1601</v>
      </c>
    </row>
    <row r="1454" spans="5:6" ht="12">
      <c r="E1454" s="102">
        <v>1451</v>
      </c>
      <c r="F1454" s="103" t="s">
        <v>1602</v>
      </c>
    </row>
    <row r="1455" spans="5:6" ht="12">
      <c r="E1455" s="102">
        <v>1452</v>
      </c>
      <c r="F1455" s="103" t="s">
        <v>1603</v>
      </c>
    </row>
    <row r="1456" spans="5:6" ht="12">
      <c r="E1456" s="102">
        <v>1453</v>
      </c>
      <c r="F1456" s="103" t="s">
        <v>1604</v>
      </c>
    </row>
    <row r="1457" spans="5:6" ht="12">
      <c r="E1457" s="102">
        <v>1454</v>
      </c>
      <c r="F1457" s="103" t="s">
        <v>1605</v>
      </c>
    </row>
    <row r="1458" spans="5:6" ht="12">
      <c r="E1458" s="102">
        <v>1455</v>
      </c>
      <c r="F1458" s="103" t="s">
        <v>1606</v>
      </c>
    </row>
    <row r="1459" spans="5:6" ht="12">
      <c r="E1459" s="102">
        <v>1456</v>
      </c>
      <c r="F1459" s="103" t="s">
        <v>1607</v>
      </c>
    </row>
    <row r="1460" spans="5:6" ht="12">
      <c r="E1460" s="102">
        <v>1457</v>
      </c>
      <c r="F1460" s="103" t="s">
        <v>1608</v>
      </c>
    </row>
    <row r="1461" spans="5:6" ht="12">
      <c r="E1461" s="102">
        <v>1458</v>
      </c>
      <c r="F1461" s="103" t="s">
        <v>1609</v>
      </c>
    </row>
    <row r="1462" spans="5:6" ht="12">
      <c r="E1462" s="102">
        <v>1459</v>
      </c>
      <c r="F1462" s="103" t="s">
        <v>1610</v>
      </c>
    </row>
    <row r="1463" spans="5:6" ht="12">
      <c r="E1463" s="102">
        <v>1460</v>
      </c>
      <c r="F1463" s="103" t="s">
        <v>1611</v>
      </c>
    </row>
    <row r="1464" spans="5:6" ht="12">
      <c r="E1464" s="102">
        <v>1461</v>
      </c>
      <c r="F1464" s="103" t="s">
        <v>1612</v>
      </c>
    </row>
    <row r="1465" spans="5:6" ht="12">
      <c r="E1465" s="102">
        <v>1462</v>
      </c>
      <c r="F1465" s="103" t="s">
        <v>1613</v>
      </c>
    </row>
    <row r="1466" spans="5:6" ht="12">
      <c r="E1466" s="102">
        <v>1463</v>
      </c>
      <c r="F1466" s="103" t="s">
        <v>1614</v>
      </c>
    </row>
    <row r="1467" spans="5:6" ht="12">
      <c r="E1467" s="102">
        <v>1464</v>
      </c>
      <c r="F1467" s="103" t="s">
        <v>1615</v>
      </c>
    </row>
    <row r="1468" spans="5:6" ht="12">
      <c r="E1468" s="102">
        <v>1465</v>
      </c>
      <c r="F1468" s="103" t="s">
        <v>1616</v>
      </c>
    </row>
    <row r="1469" spans="5:6" ht="12">
      <c r="E1469" s="102">
        <v>1466</v>
      </c>
      <c r="F1469" s="103" t="s">
        <v>1617</v>
      </c>
    </row>
    <row r="1470" spans="5:6" ht="12">
      <c r="E1470" s="102">
        <v>1467</v>
      </c>
      <c r="F1470" s="103" t="s">
        <v>1618</v>
      </c>
    </row>
    <row r="1471" spans="5:6" ht="12">
      <c r="E1471" s="102">
        <v>1468</v>
      </c>
      <c r="F1471" s="103" t="s">
        <v>1619</v>
      </c>
    </row>
    <row r="1472" spans="5:6" ht="12">
      <c r="E1472" s="102">
        <v>1469</v>
      </c>
      <c r="F1472" s="103" t="s">
        <v>1620</v>
      </c>
    </row>
    <row r="1473" spans="5:6" ht="12">
      <c r="E1473" s="102">
        <v>1470</v>
      </c>
      <c r="F1473" s="103" t="s">
        <v>1621</v>
      </c>
    </row>
    <row r="1474" spans="5:6" ht="12">
      <c r="E1474" s="102">
        <v>1471</v>
      </c>
      <c r="F1474" s="103" t="s">
        <v>1622</v>
      </c>
    </row>
    <row r="1475" spans="5:6" ht="12">
      <c r="E1475" s="102">
        <v>1472</v>
      </c>
      <c r="F1475" s="103" t="s">
        <v>1623</v>
      </c>
    </row>
    <row r="1476" spans="5:6" ht="12">
      <c r="E1476" s="102">
        <v>1473</v>
      </c>
      <c r="F1476" s="103" t="s">
        <v>1624</v>
      </c>
    </row>
    <row r="1477" spans="5:6" ht="12">
      <c r="E1477" s="102">
        <v>1474</v>
      </c>
      <c r="F1477" s="103" t="s">
        <v>1625</v>
      </c>
    </row>
    <row r="1478" spans="5:6" ht="12">
      <c r="E1478" s="102">
        <v>1475</v>
      </c>
      <c r="F1478" s="103" t="s">
        <v>1626</v>
      </c>
    </row>
    <row r="1479" spans="5:6" ht="12">
      <c r="E1479" s="102">
        <v>1476</v>
      </c>
      <c r="F1479" s="103" t="s">
        <v>1627</v>
      </c>
    </row>
    <row r="1480" spans="5:6" ht="12">
      <c r="E1480" s="102">
        <v>1477</v>
      </c>
      <c r="F1480" s="103" t="s">
        <v>1628</v>
      </c>
    </row>
    <row r="1481" spans="5:6" ht="12">
      <c r="E1481" s="102">
        <v>1478</v>
      </c>
      <c r="F1481" s="103" t="s">
        <v>1629</v>
      </c>
    </row>
    <row r="1482" spans="5:6" ht="12">
      <c r="E1482" s="102">
        <v>1479</v>
      </c>
      <c r="F1482" s="103" t="s">
        <v>1630</v>
      </c>
    </row>
    <row r="1483" spans="5:6" ht="12">
      <c r="E1483" s="102">
        <v>1480</v>
      </c>
      <c r="F1483" s="103" t="s">
        <v>1631</v>
      </c>
    </row>
    <row r="1484" spans="5:6" ht="12">
      <c r="E1484" s="102">
        <v>1481</v>
      </c>
      <c r="F1484" s="103" t="s">
        <v>1632</v>
      </c>
    </row>
    <row r="1485" spans="5:6" ht="12">
      <c r="E1485" s="102">
        <v>1482</v>
      </c>
      <c r="F1485" s="103" t="s">
        <v>1633</v>
      </c>
    </row>
    <row r="1486" spans="5:6" ht="12">
      <c r="E1486" s="102">
        <v>1483</v>
      </c>
      <c r="F1486" s="103" t="s">
        <v>1634</v>
      </c>
    </row>
    <row r="1487" spans="5:6" ht="12">
      <c r="E1487" s="102">
        <v>1484</v>
      </c>
      <c r="F1487" s="103" t="s">
        <v>1635</v>
      </c>
    </row>
    <row r="1488" spans="5:6" ht="12">
      <c r="E1488" s="102">
        <v>1485</v>
      </c>
      <c r="F1488" s="103" t="s">
        <v>1636</v>
      </c>
    </row>
    <row r="1489" spans="5:6" ht="12">
      <c r="E1489" s="102">
        <v>1486</v>
      </c>
      <c r="F1489" s="103" t="s">
        <v>1637</v>
      </c>
    </row>
    <row r="1490" spans="5:6" ht="12">
      <c r="E1490" s="102">
        <v>1487</v>
      </c>
      <c r="F1490" s="103" t="s">
        <v>1638</v>
      </c>
    </row>
    <row r="1491" spans="5:6" ht="12">
      <c r="E1491" s="102">
        <v>1488</v>
      </c>
      <c r="F1491" s="103" t="s">
        <v>1639</v>
      </c>
    </row>
    <row r="1492" spans="5:6" ht="12">
      <c r="E1492" s="102">
        <v>1489</v>
      </c>
      <c r="F1492" s="103" t="s">
        <v>1640</v>
      </c>
    </row>
    <row r="1493" spans="5:6" ht="12">
      <c r="E1493" s="102">
        <v>1490</v>
      </c>
      <c r="F1493" s="103" t="s">
        <v>1641</v>
      </c>
    </row>
    <row r="1494" spans="5:6" ht="12">
      <c r="E1494" s="102">
        <v>1491</v>
      </c>
      <c r="F1494" s="103" t="s">
        <v>1642</v>
      </c>
    </row>
    <row r="1495" spans="5:6" ht="12">
      <c r="E1495" s="102">
        <v>1492</v>
      </c>
      <c r="F1495" s="103" t="s">
        <v>1643</v>
      </c>
    </row>
    <row r="1496" spans="5:6" ht="12">
      <c r="E1496" s="102">
        <v>1493</v>
      </c>
      <c r="F1496" s="103" t="s">
        <v>1644</v>
      </c>
    </row>
    <row r="1497" spans="5:6" ht="12">
      <c r="E1497" s="102">
        <v>1494</v>
      </c>
      <c r="F1497" s="103" t="s">
        <v>1645</v>
      </c>
    </row>
    <row r="1498" spans="5:6" ht="12">
      <c r="E1498" s="102">
        <v>1495</v>
      </c>
      <c r="F1498" s="103" t="s">
        <v>1646</v>
      </c>
    </row>
    <row r="1499" spans="5:6" ht="12">
      <c r="E1499" s="102">
        <v>1496</v>
      </c>
      <c r="F1499" s="103" t="s">
        <v>1647</v>
      </c>
    </row>
    <row r="1500" spans="5:6" ht="12">
      <c r="E1500" s="102">
        <v>1497</v>
      </c>
      <c r="F1500" s="103" t="s">
        <v>1648</v>
      </c>
    </row>
    <row r="1501" spans="5:6" ht="12">
      <c r="E1501" s="102">
        <v>1498</v>
      </c>
      <c r="F1501" s="103" t="s">
        <v>1649</v>
      </c>
    </row>
    <row r="1502" spans="5:6" ht="12">
      <c r="E1502" s="102">
        <v>1499</v>
      </c>
      <c r="F1502" s="103" t="s">
        <v>1650</v>
      </c>
    </row>
    <row r="1503" spans="5:6" ht="12">
      <c r="E1503" s="102">
        <v>1500</v>
      </c>
      <c r="F1503" s="103" t="s">
        <v>1651</v>
      </c>
    </row>
    <row r="1504" spans="5:6" ht="12">
      <c r="E1504" s="102">
        <v>1501</v>
      </c>
      <c r="F1504" s="103" t="s">
        <v>1652</v>
      </c>
    </row>
    <row r="1505" spans="5:6" ht="12">
      <c r="E1505" s="102">
        <v>1502</v>
      </c>
      <c r="F1505" s="103" t="s">
        <v>1653</v>
      </c>
    </row>
    <row r="1506" spans="5:6" ht="12">
      <c r="E1506" s="102">
        <v>1503</v>
      </c>
      <c r="F1506" s="103" t="s">
        <v>1654</v>
      </c>
    </row>
    <row r="1507" spans="5:6" ht="12">
      <c r="E1507" s="102">
        <v>1504</v>
      </c>
      <c r="F1507" s="103" t="s">
        <v>1655</v>
      </c>
    </row>
    <row r="1508" spans="5:6" ht="12">
      <c r="E1508" s="102">
        <v>1505</v>
      </c>
      <c r="F1508" s="103" t="s">
        <v>1656</v>
      </c>
    </row>
    <row r="1509" spans="5:6" ht="12">
      <c r="E1509" s="102">
        <v>1506</v>
      </c>
      <c r="F1509" s="103" t="s">
        <v>1657</v>
      </c>
    </row>
    <row r="1510" spans="5:6" ht="12">
      <c r="E1510" s="102">
        <v>1507</v>
      </c>
      <c r="F1510" s="103" t="s">
        <v>1658</v>
      </c>
    </row>
    <row r="1511" spans="5:6" ht="12">
      <c r="E1511" s="102">
        <v>1508</v>
      </c>
      <c r="F1511" s="103" t="s">
        <v>1659</v>
      </c>
    </row>
    <row r="1512" spans="5:6" ht="12">
      <c r="E1512" s="102">
        <v>1509</v>
      </c>
      <c r="F1512" s="103" t="s">
        <v>1660</v>
      </c>
    </row>
    <row r="1513" spans="5:6" ht="12">
      <c r="E1513" s="102">
        <v>1510</v>
      </c>
      <c r="F1513" s="103" t="s">
        <v>1661</v>
      </c>
    </row>
    <row r="1514" spans="5:6" ht="12">
      <c r="E1514" s="102">
        <v>1511</v>
      </c>
      <c r="F1514" s="103" t="s">
        <v>1662</v>
      </c>
    </row>
    <row r="1515" spans="5:6" ht="12">
      <c r="E1515" s="102">
        <v>1512</v>
      </c>
      <c r="F1515" s="103" t="s">
        <v>1663</v>
      </c>
    </row>
    <row r="1516" spans="5:6" ht="12">
      <c r="E1516" s="102">
        <v>1513</v>
      </c>
      <c r="F1516" s="103" t="s">
        <v>1664</v>
      </c>
    </row>
    <row r="1517" spans="5:6" ht="12">
      <c r="E1517" s="102">
        <v>1514</v>
      </c>
      <c r="F1517" s="103" t="s">
        <v>1665</v>
      </c>
    </row>
    <row r="1518" spans="5:6" ht="12">
      <c r="E1518" s="102">
        <v>1515</v>
      </c>
      <c r="F1518" s="103" t="s">
        <v>1666</v>
      </c>
    </row>
    <row r="1519" spans="5:6" ht="12">
      <c r="E1519" s="102">
        <v>1516</v>
      </c>
      <c r="F1519" s="103" t="s">
        <v>1667</v>
      </c>
    </row>
    <row r="1520" spans="5:6" ht="12">
      <c r="E1520" s="102">
        <v>1517</v>
      </c>
      <c r="F1520" s="103" t="s">
        <v>1668</v>
      </c>
    </row>
    <row r="1521" spans="5:6" ht="12">
      <c r="E1521" s="102">
        <v>1518</v>
      </c>
      <c r="F1521" s="103" t="s">
        <v>1669</v>
      </c>
    </row>
    <row r="1522" spans="5:6" ht="12">
      <c r="E1522" s="102">
        <v>1519</v>
      </c>
      <c r="F1522" s="103" t="s">
        <v>1670</v>
      </c>
    </row>
    <row r="1523" spans="5:6" ht="12">
      <c r="E1523" s="102">
        <v>1520</v>
      </c>
      <c r="F1523" s="103" t="s">
        <v>1671</v>
      </c>
    </row>
    <row r="1524" spans="5:6" ht="12">
      <c r="E1524" s="102">
        <v>1521</v>
      </c>
      <c r="F1524" s="103" t="s">
        <v>1672</v>
      </c>
    </row>
    <row r="1525" spans="5:6" ht="12">
      <c r="E1525" s="102">
        <v>1522</v>
      </c>
      <c r="F1525" s="103" t="s">
        <v>1673</v>
      </c>
    </row>
    <row r="1526" spans="5:6" ht="12">
      <c r="E1526" s="102">
        <v>1523</v>
      </c>
      <c r="F1526" s="103" t="s">
        <v>1674</v>
      </c>
    </row>
    <row r="1527" spans="5:6" ht="12">
      <c r="E1527" s="102">
        <v>1524</v>
      </c>
      <c r="F1527" s="103" t="s">
        <v>1675</v>
      </c>
    </row>
    <row r="1528" spans="5:6" ht="12">
      <c r="E1528" s="102">
        <v>1525</v>
      </c>
      <c r="F1528" s="103" t="s">
        <v>1676</v>
      </c>
    </row>
    <row r="1529" spans="5:6" ht="12">
      <c r="E1529" s="102">
        <v>1526</v>
      </c>
      <c r="F1529" s="103" t="s">
        <v>1677</v>
      </c>
    </row>
    <row r="1530" spans="5:6" ht="12">
      <c r="E1530" s="102">
        <v>1527</v>
      </c>
      <c r="F1530" s="103" t="s">
        <v>1678</v>
      </c>
    </row>
    <row r="1531" spans="5:6" ht="12">
      <c r="E1531" s="102">
        <v>1528</v>
      </c>
      <c r="F1531" s="103" t="s">
        <v>1679</v>
      </c>
    </row>
    <row r="1532" spans="5:6" ht="12">
      <c r="E1532" s="102">
        <v>1529</v>
      </c>
      <c r="F1532" s="103" t="s">
        <v>1680</v>
      </c>
    </row>
    <row r="1533" spans="5:6" ht="12">
      <c r="E1533" s="102">
        <v>1530</v>
      </c>
      <c r="F1533" s="103" t="s">
        <v>1681</v>
      </c>
    </row>
    <row r="1534" spans="5:6" ht="12">
      <c r="E1534" s="102">
        <v>1531</v>
      </c>
      <c r="F1534" s="103" t="s">
        <v>1682</v>
      </c>
    </row>
    <row r="1535" spans="5:6" ht="12">
      <c r="E1535" s="102">
        <v>1532</v>
      </c>
      <c r="F1535" s="103" t="s">
        <v>1683</v>
      </c>
    </row>
    <row r="1536" spans="5:6" ht="12">
      <c r="E1536" s="102">
        <v>1533</v>
      </c>
      <c r="F1536" s="103" t="s">
        <v>1684</v>
      </c>
    </row>
    <row r="1537" spans="5:6" ht="12">
      <c r="E1537" s="102">
        <v>1534</v>
      </c>
      <c r="F1537" s="103" t="s">
        <v>1685</v>
      </c>
    </row>
    <row r="1538" spans="5:6" ht="12">
      <c r="E1538" s="102">
        <v>1535</v>
      </c>
      <c r="F1538" s="103" t="s">
        <v>1686</v>
      </c>
    </row>
    <row r="1539" spans="5:6" ht="12">
      <c r="E1539" s="102">
        <v>1536</v>
      </c>
      <c r="F1539" s="103" t="s">
        <v>1687</v>
      </c>
    </row>
    <row r="1540" spans="5:6" ht="12">
      <c r="E1540" s="102">
        <v>1537</v>
      </c>
      <c r="F1540" s="103" t="s">
        <v>1688</v>
      </c>
    </row>
    <row r="1541" spans="5:6" ht="12">
      <c r="E1541" s="102">
        <v>1538</v>
      </c>
      <c r="F1541" s="103" t="s">
        <v>1689</v>
      </c>
    </row>
    <row r="1542" spans="5:6" ht="12">
      <c r="E1542" s="102">
        <v>1539</v>
      </c>
      <c r="F1542" s="103" t="s">
        <v>1690</v>
      </c>
    </row>
    <row r="1543" spans="5:6" ht="12">
      <c r="E1543" s="102">
        <v>1540</v>
      </c>
      <c r="F1543" s="103" t="s">
        <v>1691</v>
      </c>
    </row>
    <row r="1544" spans="5:6" ht="12">
      <c r="E1544" s="102">
        <v>1541</v>
      </c>
      <c r="F1544" s="103" t="s">
        <v>1692</v>
      </c>
    </row>
    <row r="1545" spans="5:6" ht="12">
      <c r="E1545" s="102">
        <v>1542</v>
      </c>
      <c r="F1545" s="103" t="s">
        <v>1693</v>
      </c>
    </row>
    <row r="1546" spans="5:6" ht="12">
      <c r="E1546" s="102">
        <v>1543</v>
      </c>
      <c r="F1546" s="103" t="s">
        <v>1694</v>
      </c>
    </row>
    <row r="1547" spans="5:6" ht="12">
      <c r="E1547" s="102">
        <v>1544</v>
      </c>
      <c r="F1547" s="103" t="s">
        <v>1695</v>
      </c>
    </row>
    <row r="1548" spans="5:6" ht="12">
      <c r="E1548" s="102">
        <v>1545</v>
      </c>
      <c r="F1548" s="103" t="s">
        <v>1696</v>
      </c>
    </row>
    <row r="1549" spans="5:6" ht="12">
      <c r="E1549" s="102">
        <v>1546</v>
      </c>
      <c r="F1549" s="103" t="s">
        <v>1697</v>
      </c>
    </row>
    <row r="1550" spans="5:6" ht="12">
      <c r="E1550" s="102">
        <v>1547</v>
      </c>
      <c r="F1550" s="103" t="s">
        <v>1698</v>
      </c>
    </row>
    <row r="1551" spans="5:6" ht="12">
      <c r="E1551" s="102">
        <v>1548</v>
      </c>
      <c r="F1551" s="103" t="s">
        <v>1699</v>
      </c>
    </row>
    <row r="1552" spans="5:6" ht="12">
      <c r="E1552" s="102">
        <v>1549</v>
      </c>
      <c r="F1552" s="103" t="s">
        <v>1700</v>
      </c>
    </row>
    <row r="1553" spans="5:6" ht="12">
      <c r="E1553" s="102">
        <v>1550</v>
      </c>
      <c r="F1553" s="103" t="s">
        <v>1701</v>
      </c>
    </row>
    <row r="1554" spans="5:6" ht="12">
      <c r="E1554" s="102">
        <v>1551</v>
      </c>
      <c r="F1554" s="103" t="s">
        <v>1702</v>
      </c>
    </row>
    <row r="1555" spans="5:6" ht="12">
      <c r="E1555" s="102">
        <v>1552</v>
      </c>
      <c r="F1555" s="103" t="s">
        <v>1703</v>
      </c>
    </row>
    <row r="1556" spans="5:6" ht="12">
      <c r="E1556" s="102">
        <v>1553</v>
      </c>
      <c r="F1556" s="103" t="s">
        <v>1704</v>
      </c>
    </row>
    <row r="1557" spans="5:6" ht="12">
      <c r="E1557" s="102">
        <v>1554</v>
      </c>
      <c r="F1557" s="103" t="s">
        <v>1705</v>
      </c>
    </row>
    <row r="1558" spans="5:6" ht="12">
      <c r="E1558" s="102">
        <v>1555</v>
      </c>
      <c r="F1558" s="103" t="s">
        <v>1706</v>
      </c>
    </row>
    <row r="1559" spans="5:6" ht="12">
      <c r="E1559" s="102">
        <v>1556</v>
      </c>
      <c r="F1559" s="103" t="s">
        <v>1707</v>
      </c>
    </row>
    <row r="1560" spans="5:6" ht="12">
      <c r="E1560" s="102">
        <v>1557</v>
      </c>
      <c r="F1560" s="103" t="s">
        <v>1708</v>
      </c>
    </row>
    <row r="1561" spans="5:6" ht="12">
      <c r="E1561" s="102">
        <v>1558</v>
      </c>
      <c r="F1561" s="103" t="s">
        <v>1709</v>
      </c>
    </row>
    <row r="1562" spans="5:6" ht="12">
      <c r="E1562" s="102">
        <v>1559</v>
      </c>
      <c r="F1562" s="103" t="s">
        <v>1710</v>
      </c>
    </row>
    <row r="1563" spans="5:6" ht="12">
      <c r="E1563" s="102">
        <v>1560</v>
      </c>
      <c r="F1563" s="103" t="s">
        <v>1711</v>
      </c>
    </row>
    <row r="1564" spans="5:6" ht="12">
      <c r="E1564" s="102">
        <v>1561</v>
      </c>
      <c r="F1564" s="103" t="s">
        <v>1712</v>
      </c>
    </row>
    <row r="1565" spans="5:6" ht="12">
      <c r="E1565" s="102">
        <v>1562</v>
      </c>
      <c r="F1565" s="103" t="s">
        <v>1713</v>
      </c>
    </row>
    <row r="1566" spans="5:6" ht="12">
      <c r="E1566" s="102">
        <v>1563</v>
      </c>
      <c r="F1566" s="103" t="s">
        <v>1714</v>
      </c>
    </row>
    <row r="1567" spans="5:6" ht="12">
      <c r="E1567" s="102">
        <v>1564</v>
      </c>
      <c r="F1567" s="103" t="s">
        <v>1715</v>
      </c>
    </row>
    <row r="1568" spans="5:6" ht="12">
      <c r="E1568" s="102">
        <v>1565</v>
      </c>
      <c r="F1568" s="103" t="s">
        <v>1716</v>
      </c>
    </row>
    <row r="1569" spans="5:6" ht="12">
      <c r="E1569" s="102">
        <v>1566</v>
      </c>
      <c r="F1569" s="103" t="s">
        <v>1717</v>
      </c>
    </row>
    <row r="1570" spans="5:6" ht="12">
      <c r="E1570" s="102">
        <v>1567</v>
      </c>
      <c r="F1570" s="103" t="s">
        <v>1718</v>
      </c>
    </row>
    <row r="1571" spans="5:6" ht="12">
      <c r="E1571" s="102">
        <v>1568</v>
      </c>
      <c r="F1571" s="103" t="s">
        <v>1719</v>
      </c>
    </row>
    <row r="1572" spans="5:6" ht="12">
      <c r="E1572" s="102">
        <v>1569</v>
      </c>
      <c r="F1572" s="103" t="s">
        <v>1720</v>
      </c>
    </row>
    <row r="1573" spans="5:6" ht="12">
      <c r="E1573" s="102">
        <v>1570</v>
      </c>
      <c r="F1573" s="103" t="s">
        <v>1721</v>
      </c>
    </row>
    <row r="1574" spans="5:6" ht="12">
      <c r="E1574" s="102">
        <v>1571</v>
      </c>
      <c r="F1574" s="103" t="s">
        <v>1722</v>
      </c>
    </row>
    <row r="1575" spans="5:6" ht="12">
      <c r="E1575" s="102">
        <v>1572</v>
      </c>
      <c r="F1575" s="103" t="s">
        <v>1723</v>
      </c>
    </row>
    <row r="1576" spans="5:6" ht="12">
      <c r="E1576" s="102">
        <v>1573</v>
      </c>
      <c r="F1576" s="103" t="s">
        <v>1724</v>
      </c>
    </row>
    <row r="1577" spans="5:6" ht="12">
      <c r="E1577" s="102">
        <v>1574</v>
      </c>
      <c r="F1577" s="103" t="s">
        <v>1725</v>
      </c>
    </row>
    <row r="1578" spans="5:6" ht="12">
      <c r="E1578" s="102">
        <v>1575</v>
      </c>
      <c r="F1578" s="103" t="s">
        <v>1726</v>
      </c>
    </row>
    <row r="1579" spans="5:6" ht="12">
      <c r="E1579" s="102">
        <v>1576</v>
      </c>
      <c r="F1579" s="103" t="s">
        <v>1727</v>
      </c>
    </row>
    <row r="1580" spans="5:6" ht="12">
      <c r="E1580" s="102">
        <v>1577</v>
      </c>
      <c r="F1580" s="103" t="s">
        <v>1728</v>
      </c>
    </row>
    <row r="1581" spans="5:6" ht="12">
      <c r="E1581" s="102">
        <v>1578</v>
      </c>
      <c r="F1581" s="103" t="s">
        <v>1729</v>
      </c>
    </row>
    <row r="1582" spans="5:6" ht="12">
      <c r="E1582" s="102">
        <v>1579</v>
      </c>
      <c r="F1582" s="103" t="s">
        <v>1730</v>
      </c>
    </row>
    <row r="1583" spans="5:6" ht="12">
      <c r="E1583" s="102">
        <v>1580</v>
      </c>
      <c r="F1583" s="103" t="s">
        <v>1731</v>
      </c>
    </row>
    <row r="1584" spans="5:6" ht="12">
      <c r="E1584" s="102">
        <v>1581</v>
      </c>
      <c r="F1584" s="103" t="s">
        <v>1732</v>
      </c>
    </row>
    <row r="1585" spans="5:6" ht="12">
      <c r="E1585" s="102">
        <v>1582</v>
      </c>
      <c r="F1585" s="103" t="s">
        <v>1733</v>
      </c>
    </row>
    <row r="1586" spans="5:6" ht="12">
      <c r="E1586" s="102">
        <v>1583</v>
      </c>
      <c r="F1586" s="103" t="s">
        <v>1734</v>
      </c>
    </row>
    <row r="1587" spans="5:6" ht="12">
      <c r="E1587" s="102">
        <v>1584</v>
      </c>
      <c r="F1587" s="103" t="s">
        <v>1735</v>
      </c>
    </row>
    <row r="1588" spans="5:6" ht="12">
      <c r="E1588" s="102">
        <v>1585</v>
      </c>
      <c r="F1588" s="103" t="s">
        <v>1736</v>
      </c>
    </row>
    <row r="1589" spans="5:6" ht="12">
      <c r="E1589" s="102">
        <v>1586</v>
      </c>
      <c r="F1589" s="103" t="s">
        <v>1737</v>
      </c>
    </row>
    <row r="1590" spans="5:6" ht="12">
      <c r="E1590" s="102">
        <v>1587</v>
      </c>
      <c r="F1590" s="103" t="s">
        <v>1738</v>
      </c>
    </row>
    <row r="1591" spans="5:6" ht="12">
      <c r="E1591" s="102">
        <v>1588</v>
      </c>
      <c r="F1591" s="103" t="s">
        <v>1739</v>
      </c>
    </row>
    <row r="1592" spans="5:6" ht="12">
      <c r="E1592" s="102">
        <v>1589</v>
      </c>
      <c r="F1592" s="103" t="s">
        <v>1740</v>
      </c>
    </row>
    <row r="1593" spans="5:6" ht="12">
      <c r="E1593" s="102">
        <v>1590</v>
      </c>
      <c r="F1593" s="103" t="s">
        <v>1741</v>
      </c>
    </row>
    <row r="1594" spans="5:6" ht="12">
      <c r="E1594" s="102">
        <v>1591</v>
      </c>
      <c r="F1594" s="103" t="s">
        <v>1742</v>
      </c>
    </row>
    <row r="1595" spans="5:6" ht="12">
      <c r="E1595" s="102">
        <v>1592</v>
      </c>
      <c r="F1595" s="103" t="s">
        <v>1743</v>
      </c>
    </row>
    <row r="1596" spans="5:6" ht="12">
      <c r="E1596" s="102">
        <v>1593</v>
      </c>
      <c r="F1596" s="103" t="s">
        <v>1744</v>
      </c>
    </row>
    <row r="1597" spans="5:6" ht="12">
      <c r="E1597" s="102">
        <v>1594</v>
      </c>
      <c r="F1597" s="103" t="s">
        <v>1745</v>
      </c>
    </row>
    <row r="1598" spans="5:6" ht="12">
      <c r="E1598" s="102">
        <v>1595</v>
      </c>
      <c r="F1598" s="103" t="s">
        <v>1746</v>
      </c>
    </row>
    <row r="1599" spans="5:6" ht="12">
      <c r="E1599" s="102">
        <v>1596</v>
      </c>
      <c r="F1599" s="103" t="s">
        <v>1747</v>
      </c>
    </row>
    <row r="1600" spans="5:6" ht="12">
      <c r="E1600" s="102">
        <v>1597</v>
      </c>
      <c r="F1600" s="103" t="s">
        <v>1748</v>
      </c>
    </row>
    <row r="1601" spans="5:6" ht="12">
      <c r="E1601" s="102">
        <v>1598</v>
      </c>
      <c r="F1601" s="103" t="s">
        <v>1749</v>
      </c>
    </row>
    <row r="1602" spans="5:6" ht="12">
      <c r="E1602" s="102">
        <v>1599</v>
      </c>
      <c r="F1602" s="103" t="s">
        <v>1750</v>
      </c>
    </row>
    <row r="1603" spans="5:6" ht="12">
      <c r="E1603" s="102">
        <v>1600</v>
      </c>
      <c r="F1603" s="103" t="s">
        <v>1751</v>
      </c>
    </row>
    <row r="1604" spans="5:6" ht="12">
      <c r="E1604" s="102">
        <v>1601</v>
      </c>
      <c r="F1604" s="103" t="s">
        <v>1752</v>
      </c>
    </row>
    <row r="1605" spans="5:6" ht="12">
      <c r="E1605" s="102">
        <v>1602</v>
      </c>
      <c r="F1605" s="103" t="s">
        <v>1753</v>
      </c>
    </row>
    <row r="1606" spans="5:6" ht="12">
      <c r="E1606" s="102">
        <v>1603</v>
      </c>
      <c r="F1606" s="103" t="s">
        <v>1754</v>
      </c>
    </row>
    <row r="1607" spans="5:6" ht="12">
      <c r="E1607" s="102">
        <v>1604</v>
      </c>
      <c r="F1607" s="103" t="s">
        <v>1755</v>
      </c>
    </row>
    <row r="1608" spans="5:6" ht="12">
      <c r="E1608" s="102">
        <v>1605</v>
      </c>
      <c r="F1608" s="103" t="s">
        <v>1756</v>
      </c>
    </row>
    <row r="1609" spans="5:6" ht="12">
      <c r="E1609" s="102">
        <v>1606</v>
      </c>
      <c r="F1609" s="103" t="s">
        <v>1757</v>
      </c>
    </row>
    <row r="1610" spans="5:6" ht="12">
      <c r="E1610" s="102">
        <v>1607</v>
      </c>
      <c r="F1610" s="103" t="s">
        <v>1758</v>
      </c>
    </row>
    <row r="1611" spans="5:6" ht="12">
      <c r="E1611" s="102">
        <v>1608</v>
      </c>
      <c r="F1611" s="103" t="s">
        <v>1759</v>
      </c>
    </row>
    <row r="1612" spans="5:6" ht="12">
      <c r="E1612" s="102">
        <v>1609</v>
      </c>
      <c r="F1612" s="103" t="s">
        <v>1760</v>
      </c>
    </row>
    <row r="1613" spans="5:6" ht="12">
      <c r="E1613" s="102">
        <v>1610</v>
      </c>
      <c r="F1613" s="103" t="s">
        <v>1761</v>
      </c>
    </row>
    <row r="1614" spans="5:6" ht="12">
      <c r="E1614" s="102">
        <v>1611</v>
      </c>
      <c r="F1614" s="103" t="s">
        <v>1762</v>
      </c>
    </row>
    <row r="1615" spans="5:6" ht="12">
      <c r="E1615" s="102">
        <v>1612</v>
      </c>
      <c r="F1615" s="103" t="s">
        <v>1763</v>
      </c>
    </row>
    <row r="1616" spans="5:6" ht="12">
      <c r="E1616" s="102">
        <v>1613</v>
      </c>
      <c r="F1616" s="103" t="s">
        <v>1764</v>
      </c>
    </row>
    <row r="1617" spans="5:6" ht="12">
      <c r="E1617" s="102">
        <v>1614</v>
      </c>
      <c r="F1617" s="103" t="s">
        <v>1765</v>
      </c>
    </row>
    <row r="1618" spans="5:6" ht="12">
      <c r="E1618" s="102">
        <v>1615</v>
      </c>
      <c r="F1618" s="103" t="s">
        <v>1766</v>
      </c>
    </row>
    <row r="1619" spans="5:6" ht="12">
      <c r="E1619" s="102">
        <v>1616</v>
      </c>
      <c r="F1619" s="103" t="s">
        <v>1767</v>
      </c>
    </row>
    <row r="1620" spans="5:6" ht="12">
      <c r="E1620" s="102">
        <v>1617</v>
      </c>
      <c r="F1620" s="103" t="s">
        <v>1768</v>
      </c>
    </row>
    <row r="1621" spans="5:6" ht="12">
      <c r="E1621" s="102">
        <v>1618</v>
      </c>
      <c r="F1621" s="103" t="s">
        <v>1769</v>
      </c>
    </row>
    <row r="1622" spans="5:6" ht="12">
      <c r="E1622" s="102">
        <v>1619</v>
      </c>
      <c r="F1622" s="103" t="s">
        <v>1770</v>
      </c>
    </row>
    <row r="1623" spans="5:6" ht="12">
      <c r="E1623" s="102">
        <v>1620</v>
      </c>
      <c r="F1623" s="103" t="s">
        <v>1771</v>
      </c>
    </row>
    <row r="1624" spans="5:6" ht="12">
      <c r="E1624" s="102">
        <v>1621</v>
      </c>
      <c r="F1624" s="103" t="s">
        <v>1772</v>
      </c>
    </row>
    <row r="1625" spans="5:6" ht="12">
      <c r="E1625" s="102">
        <v>1622</v>
      </c>
      <c r="F1625" s="103" t="s">
        <v>1773</v>
      </c>
    </row>
    <row r="1626" spans="5:6" ht="12">
      <c r="E1626" s="102">
        <v>1623</v>
      </c>
      <c r="F1626" s="103" t="s">
        <v>1774</v>
      </c>
    </row>
    <row r="1627" spans="5:6" ht="12">
      <c r="E1627" s="102">
        <v>1624</v>
      </c>
      <c r="F1627" s="103" t="s">
        <v>1775</v>
      </c>
    </row>
    <row r="1628" spans="5:6" ht="12">
      <c r="E1628" s="102">
        <v>1625</v>
      </c>
      <c r="F1628" s="103" t="s">
        <v>1776</v>
      </c>
    </row>
    <row r="1629" spans="5:6" ht="12">
      <c r="E1629" s="102">
        <v>1626</v>
      </c>
      <c r="F1629" s="103" t="s">
        <v>1777</v>
      </c>
    </row>
    <row r="1630" spans="5:6" ht="12">
      <c r="E1630" s="102">
        <v>1627</v>
      </c>
      <c r="F1630" s="103" t="s">
        <v>1778</v>
      </c>
    </row>
    <row r="1631" spans="5:6" ht="12">
      <c r="E1631" s="102">
        <v>1628</v>
      </c>
      <c r="F1631" s="103" t="s">
        <v>1779</v>
      </c>
    </row>
    <row r="1632" spans="5:6" ht="12">
      <c r="E1632" s="102">
        <v>1629</v>
      </c>
      <c r="F1632" s="103" t="s">
        <v>1780</v>
      </c>
    </row>
    <row r="1633" spans="5:6" ht="12">
      <c r="E1633" s="102">
        <v>1630</v>
      </c>
      <c r="F1633" s="103" t="s">
        <v>1781</v>
      </c>
    </row>
    <row r="1634" spans="5:6" ht="12">
      <c r="E1634" s="102">
        <v>1631</v>
      </c>
      <c r="F1634" s="103" t="s">
        <v>1782</v>
      </c>
    </row>
    <row r="1635" spans="5:6" ht="12">
      <c r="E1635" s="102">
        <v>1632</v>
      </c>
      <c r="F1635" s="103" t="s">
        <v>1783</v>
      </c>
    </row>
    <row r="1636" spans="5:6" ht="12">
      <c r="E1636" s="102">
        <v>1633</v>
      </c>
      <c r="F1636" s="103" t="s">
        <v>1784</v>
      </c>
    </row>
    <row r="1637" spans="5:6" ht="12">
      <c r="E1637" s="102">
        <v>1634</v>
      </c>
      <c r="F1637" s="103" t="s">
        <v>1785</v>
      </c>
    </row>
    <row r="1638" spans="5:6" ht="12">
      <c r="E1638" s="102">
        <v>1635</v>
      </c>
      <c r="F1638" s="103" t="s">
        <v>1786</v>
      </c>
    </row>
    <row r="1639" spans="5:6" ht="12">
      <c r="E1639" s="102">
        <v>1636</v>
      </c>
      <c r="F1639" s="103" t="s">
        <v>1787</v>
      </c>
    </row>
    <row r="1640" spans="5:6" ht="12">
      <c r="E1640" s="102">
        <v>1637</v>
      </c>
      <c r="F1640" s="103" t="s">
        <v>1788</v>
      </c>
    </row>
    <row r="1641" spans="5:6" ht="12">
      <c r="E1641" s="102">
        <v>1638</v>
      </c>
      <c r="F1641" s="103" t="s">
        <v>1789</v>
      </c>
    </row>
    <row r="1642" spans="5:6" ht="12">
      <c r="E1642" s="102">
        <v>1639</v>
      </c>
      <c r="F1642" s="103" t="s">
        <v>1790</v>
      </c>
    </row>
    <row r="1643" spans="5:6" ht="12">
      <c r="E1643" s="102">
        <v>1640</v>
      </c>
      <c r="F1643" s="103" t="s">
        <v>1791</v>
      </c>
    </row>
    <row r="1644" spans="5:6" ht="12">
      <c r="E1644" s="102">
        <v>1641</v>
      </c>
      <c r="F1644" s="103" t="s">
        <v>1792</v>
      </c>
    </row>
    <row r="1645" spans="5:6" ht="12">
      <c r="E1645" s="102">
        <v>1642</v>
      </c>
      <c r="F1645" s="103" t="s">
        <v>1793</v>
      </c>
    </row>
    <row r="1646" spans="5:6" ht="12">
      <c r="E1646" s="102">
        <v>1643</v>
      </c>
      <c r="F1646" s="103" t="s">
        <v>1794</v>
      </c>
    </row>
    <row r="1647" spans="5:6" ht="12">
      <c r="E1647" s="102">
        <v>1644</v>
      </c>
      <c r="F1647" s="103" t="s">
        <v>1795</v>
      </c>
    </row>
    <row r="1648" spans="5:6" ht="12">
      <c r="E1648" s="102">
        <v>1645</v>
      </c>
      <c r="F1648" s="103" t="s">
        <v>1796</v>
      </c>
    </row>
    <row r="1649" spans="5:6" ht="12">
      <c r="E1649" s="102">
        <v>1646</v>
      </c>
      <c r="F1649" s="103" t="s">
        <v>1797</v>
      </c>
    </row>
    <row r="1650" spans="5:6" ht="12">
      <c r="E1650" s="102">
        <v>1647</v>
      </c>
      <c r="F1650" s="103" t="s">
        <v>1798</v>
      </c>
    </row>
    <row r="1651" spans="5:6" ht="12">
      <c r="E1651" s="102">
        <v>1648</v>
      </c>
      <c r="F1651" s="103" t="s">
        <v>1799</v>
      </c>
    </row>
    <row r="1652" spans="5:6" ht="12">
      <c r="E1652" s="102">
        <v>1649</v>
      </c>
      <c r="F1652" s="103" t="s">
        <v>1800</v>
      </c>
    </row>
    <row r="1653" spans="5:6" ht="12">
      <c r="E1653" s="102">
        <v>1650</v>
      </c>
      <c r="F1653" s="103" t="s">
        <v>1801</v>
      </c>
    </row>
    <row r="1654" spans="5:6" ht="12">
      <c r="E1654" s="102">
        <v>1651</v>
      </c>
      <c r="F1654" s="103" t="s">
        <v>1802</v>
      </c>
    </row>
    <row r="1655" spans="5:6" ht="12">
      <c r="E1655" s="102">
        <v>1652</v>
      </c>
      <c r="F1655" s="103" t="s">
        <v>1889</v>
      </c>
    </row>
    <row r="1656" spans="5:6" ht="12">
      <c r="E1656" s="102">
        <v>1653</v>
      </c>
      <c r="F1656" s="103" t="s">
        <v>1890</v>
      </c>
    </row>
    <row r="1657" spans="5:6" ht="12">
      <c r="E1657" s="102">
        <v>1654</v>
      </c>
      <c r="F1657" s="103" t="s">
        <v>1891</v>
      </c>
    </row>
    <row r="1658" spans="5:6" ht="12">
      <c r="E1658" s="102">
        <v>1655</v>
      </c>
      <c r="F1658" s="103" t="s">
        <v>1892</v>
      </c>
    </row>
    <row r="1659" spans="5:6" ht="12">
      <c r="E1659" s="102">
        <v>1656</v>
      </c>
      <c r="F1659" s="103" t="s">
        <v>1893</v>
      </c>
    </row>
    <row r="1660" spans="5:6" ht="12">
      <c r="E1660" s="102">
        <v>1657</v>
      </c>
      <c r="F1660" s="103" t="s">
        <v>1894</v>
      </c>
    </row>
    <row r="1661" spans="5:6" ht="12">
      <c r="E1661" s="102">
        <v>1658</v>
      </c>
      <c r="F1661" s="103" t="s">
        <v>1895</v>
      </c>
    </row>
    <row r="1662" spans="5:6" ht="12">
      <c r="E1662" s="102">
        <v>1659</v>
      </c>
      <c r="F1662" s="103" t="s">
        <v>1896</v>
      </c>
    </row>
    <row r="1663" spans="5:6" ht="12">
      <c r="E1663" s="102">
        <v>1660</v>
      </c>
      <c r="F1663" s="103" t="s">
        <v>1897</v>
      </c>
    </row>
    <row r="1664" spans="5:6" ht="12">
      <c r="E1664" s="102">
        <v>1661</v>
      </c>
      <c r="F1664" s="103" t="s">
        <v>1898</v>
      </c>
    </row>
    <row r="1665" spans="5:6" ht="12">
      <c r="E1665" s="102">
        <v>1662</v>
      </c>
      <c r="F1665" s="103" t="s">
        <v>1899</v>
      </c>
    </row>
    <row r="1666" spans="5:6" ht="12">
      <c r="E1666" s="102">
        <v>1663</v>
      </c>
      <c r="F1666" s="103" t="s">
        <v>1900</v>
      </c>
    </row>
    <row r="1667" spans="5:6" ht="12">
      <c r="E1667" s="102">
        <v>1664</v>
      </c>
      <c r="F1667" s="103" t="s">
        <v>1901</v>
      </c>
    </row>
    <row r="1668" spans="5:6" ht="12">
      <c r="E1668" s="102">
        <v>1665</v>
      </c>
      <c r="F1668" s="103" t="s">
        <v>1902</v>
      </c>
    </row>
    <row r="1669" spans="5:6" ht="12">
      <c r="E1669" s="102">
        <v>1666</v>
      </c>
      <c r="F1669" s="103" t="s">
        <v>1903</v>
      </c>
    </row>
    <row r="1670" spans="5:6" ht="12">
      <c r="E1670" s="102">
        <v>1667</v>
      </c>
      <c r="F1670" s="103" t="s">
        <v>1904</v>
      </c>
    </row>
    <row r="1671" spans="5:6" ht="12">
      <c r="E1671" s="102">
        <v>1668</v>
      </c>
      <c r="F1671" s="103" t="s">
        <v>1905</v>
      </c>
    </row>
    <row r="1672" spans="5:6" ht="12">
      <c r="E1672" s="102">
        <v>1669</v>
      </c>
      <c r="F1672" s="103" t="s">
        <v>1906</v>
      </c>
    </row>
    <row r="1673" spans="5:6" ht="12">
      <c r="E1673" s="102">
        <v>1670</v>
      </c>
      <c r="F1673" s="103" t="s">
        <v>1907</v>
      </c>
    </row>
    <row r="1674" spans="5:6" ht="12">
      <c r="E1674" s="102">
        <v>1671</v>
      </c>
      <c r="F1674" s="103" t="s">
        <v>1908</v>
      </c>
    </row>
    <row r="1675" spans="5:6" ht="12">
      <c r="E1675" s="102">
        <v>1672</v>
      </c>
      <c r="F1675" s="103" t="s">
        <v>1909</v>
      </c>
    </row>
    <row r="1676" spans="5:6" ht="12">
      <c r="E1676" s="102">
        <v>1673</v>
      </c>
      <c r="F1676" s="103" t="s">
        <v>1910</v>
      </c>
    </row>
    <row r="1677" spans="5:6" ht="12">
      <c r="E1677" s="102">
        <v>1674</v>
      </c>
      <c r="F1677" s="103" t="s">
        <v>1911</v>
      </c>
    </row>
    <row r="1678" spans="5:6" ht="12">
      <c r="E1678" s="102">
        <v>1675</v>
      </c>
      <c r="F1678" s="103" t="s">
        <v>1912</v>
      </c>
    </row>
    <row r="1679" spans="5:6" ht="12">
      <c r="E1679" s="102">
        <v>1676</v>
      </c>
      <c r="F1679" s="103" t="s">
        <v>1913</v>
      </c>
    </row>
    <row r="1680" spans="5:6" ht="12">
      <c r="E1680" s="102">
        <v>1677</v>
      </c>
      <c r="F1680" s="103" t="s">
        <v>1914</v>
      </c>
    </row>
    <row r="1681" spans="5:6" ht="12">
      <c r="E1681" s="102">
        <v>1678</v>
      </c>
      <c r="F1681" s="103" t="s">
        <v>1915</v>
      </c>
    </row>
    <row r="1682" spans="5:6" ht="12">
      <c r="E1682" s="102">
        <v>1679</v>
      </c>
      <c r="F1682" s="103" t="s">
        <v>1916</v>
      </c>
    </row>
    <row r="1683" spans="5:6" ht="12">
      <c r="E1683" s="102">
        <v>1680</v>
      </c>
      <c r="F1683" s="103" t="s">
        <v>1917</v>
      </c>
    </row>
    <row r="1684" spans="5:6" ht="12">
      <c r="E1684" s="102">
        <v>1681</v>
      </c>
      <c r="F1684" s="103" t="s">
        <v>1918</v>
      </c>
    </row>
    <row r="1685" spans="5:6" ht="12">
      <c r="E1685" s="102">
        <v>1682</v>
      </c>
      <c r="F1685" s="103" t="s">
        <v>1919</v>
      </c>
    </row>
    <row r="1686" spans="5:6" ht="12">
      <c r="E1686" s="102">
        <v>1683</v>
      </c>
      <c r="F1686" s="103" t="s">
        <v>1920</v>
      </c>
    </row>
    <row r="1687" spans="5:6" ht="12">
      <c r="E1687" s="102">
        <v>1684</v>
      </c>
      <c r="F1687" s="103" t="s">
        <v>1921</v>
      </c>
    </row>
    <row r="1688" spans="5:6" ht="12">
      <c r="E1688" s="102">
        <v>1685</v>
      </c>
      <c r="F1688" s="103" t="s">
        <v>1922</v>
      </c>
    </row>
    <row r="1689" spans="5:6" ht="12">
      <c r="E1689" s="102">
        <v>1686</v>
      </c>
      <c r="F1689" s="103" t="s">
        <v>1923</v>
      </c>
    </row>
    <row r="1690" spans="5:6" ht="12">
      <c r="E1690" s="102">
        <v>1687</v>
      </c>
      <c r="F1690" s="103" t="s">
        <v>1924</v>
      </c>
    </row>
    <row r="1691" spans="5:6" ht="12">
      <c r="E1691" s="102">
        <v>1688</v>
      </c>
      <c r="F1691" s="103" t="s">
        <v>1925</v>
      </c>
    </row>
    <row r="1692" spans="5:6" ht="12">
      <c r="E1692" s="102">
        <v>1689</v>
      </c>
      <c r="F1692" s="103" t="s">
        <v>1926</v>
      </c>
    </row>
    <row r="1693" spans="5:6" ht="12">
      <c r="E1693" s="102">
        <v>1690</v>
      </c>
      <c r="F1693" s="103" t="s">
        <v>1927</v>
      </c>
    </row>
    <row r="1694" spans="5:6" ht="12">
      <c r="E1694" s="102">
        <v>1691</v>
      </c>
      <c r="F1694" s="103" t="s">
        <v>1928</v>
      </c>
    </row>
    <row r="1695" spans="5:6" ht="12">
      <c r="E1695" s="102">
        <v>1692</v>
      </c>
      <c r="F1695" s="103" t="s">
        <v>1929</v>
      </c>
    </row>
    <row r="1696" spans="5:6" ht="12">
      <c r="E1696" s="102">
        <v>1693</v>
      </c>
      <c r="F1696" s="103" t="s">
        <v>1930</v>
      </c>
    </row>
    <row r="1697" spans="5:6" ht="12">
      <c r="E1697" s="102">
        <v>1694</v>
      </c>
      <c r="F1697" s="103" t="s">
        <v>1931</v>
      </c>
    </row>
    <row r="1698" spans="5:6" ht="12">
      <c r="E1698" s="102">
        <v>1695</v>
      </c>
      <c r="F1698" s="103" t="s">
        <v>1932</v>
      </c>
    </row>
    <row r="1699" spans="5:6" ht="12">
      <c r="E1699" s="102">
        <v>1696</v>
      </c>
      <c r="F1699" s="103" t="s">
        <v>1933</v>
      </c>
    </row>
    <row r="1700" spans="5:6" ht="12">
      <c r="E1700" s="102">
        <v>1697</v>
      </c>
      <c r="F1700" s="103" t="s">
        <v>1934</v>
      </c>
    </row>
    <row r="1701" spans="5:6" ht="12">
      <c r="E1701" s="102">
        <v>1698</v>
      </c>
      <c r="F1701" s="103" t="s">
        <v>1935</v>
      </c>
    </row>
    <row r="1702" spans="5:6" ht="12">
      <c r="E1702" s="102">
        <v>1699</v>
      </c>
      <c r="F1702" s="103" t="s">
        <v>1936</v>
      </c>
    </row>
    <row r="1703" spans="5:6" ht="12">
      <c r="E1703" s="102">
        <v>1700</v>
      </c>
      <c r="F1703" s="103" t="s">
        <v>1937</v>
      </c>
    </row>
    <row r="1704" spans="5:6" ht="12">
      <c r="E1704" s="102">
        <v>1701</v>
      </c>
      <c r="F1704" s="103" t="s">
        <v>1938</v>
      </c>
    </row>
    <row r="1705" spans="5:6" ht="12">
      <c r="E1705" s="102">
        <v>1702</v>
      </c>
      <c r="F1705" s="103" t="s">
        <v>1939</v>
      </c>
    </row>
    <row r="1706" spans="5:6" ht="12">
      <c r="E1706" s="102">
        <v>1703</v>
      </c>
      <c r="F1706" s="103" t="s">
        <v>1940</v>
      </c>
    </row>
    <row r="1707" spans="5:6" ht="12">
      <c r="E1707" s="102">
        <v>1704</v>
      </c>
      <c r="F1707" s="103" t="s">
        <v>1941</v>
      </c>
    </row>
    <row r="1708" spans="5:6" ht="12">
      <c r="E1708" s="102">
        <v>1705</v>
      </c>
      <c r="F1708" s="103" t="s">
        <v>1942</v>
      </c>
    </row>
    <row r="1709" spans="5:6" ht="12">
      <c r="E1709" s="102">
        <v>1706</v>
      </c>
      <c r="F1709" s="103" t="s">
        <v>1943</v>
      </c>
    </row>
    <row r="1710" spans="5:6" ht="12">
      <c r="E1710" s="102">
        <v>1707</v>
      </c>
      <c r="F1710" s="103" t="s">
        <v>1944</v>
      </c>
    </row>
    <row r="1711" spans="5:6" ht="12">
      <c r="E1711" s="102">
        <v>1708</v>
      </c>
      <c r="F1711" s="103" t="s">
        <v>1945</v>
      </c>
    </row>
    <row r="1712" spans="5:6" ht="12">
      <c r="E1712" s="102">
        <v>1709</v>
      </c>
      <c r="F1712" s="103" t="s">
        <v>1946</v>
      </c>
    </row>
    <row r="1713" spans="5:6" ht="12">
      <c r="E1713" s="102">
        <v>1710</v>
      </c>
      <c r="F1713" s="103" t="s">
        <v>1947</v>
      </c>
    </row>
    <row r="1714" spans="5:6" ht="12">
      <c r="E1714" s="102">
        <v>1711</v>
      </c>
      <c r="F1714" s="103" t="s">
        <v>1948</v>
      </c>
    </row>
    <row r="1715" spans="5:6" ht="12">
      <c r="E1715" s="102">
        <v>1712</v>
      </c>
      <c r="F1715" s="103" t="s">
        <v>1949</v>
      </c>
    </row>
    <row r="1716" spans="5:6" ht="12">
      <c r="E1716" s="102">
        <v>1713</v>
      </c>
      <c r="F1716" s="103" t="s">
        <v>1950</v>
      </c>
    </row>
    <row r="1717" spans="5:6" ht="12">
      <c r="E1717" s="102">
        <v>1714</v>
      </c>
      <c r="F1717" s="103" t="s">
        <v>1951</v>
      </c>
    </row>
    <row r="1718" spans="5:6" ht="12">
      <c r="E1718" s="102">
        <v>1715</v>
      </c>
      <c r="F1718" s="103" t="s">
        <v>1952</v>
      </c>
    </row>
    <row r="1719" spans="5:6" ht="12">
      <c r="E1719" s="102">
        <v>1716</v>
      </c>
      <c r="F1719" s="103" t="s">
        <v>1953</v>
      </c>
    </row>
    <row r="1720" spans="5:6" ht="12">
      <c r="E1720" s="102">
        <v>1717</v>
      </c>
      <c r="F1720" s="103" t="s">
        <v>1954</v>
      </c>
    </row>
    <row r="1721" spans="5:6" ht="12">
      <c r="E1721" s="102">
        <v>1718</v>
      </c>
      <c r="F1721" s="103" t="s">
        <v>1955</v>
      </c>
    </row>
    <row r="1722" spans="5:6" ht="12">
      <c r="E1722" s="102">
        <v>1719</v>
      </c>
      <c r="F1722" s="103" t="s">
        <v>1956</v>
      </c>
    </row>
    <row r="1723" spans="5:6" ht="12">
      <c r="E1723" s="102">
        <v>1720</v>
      </c>
      <c r="F1723" s="103" t="s">
        <v>1957</v>
      </c>
    </row>
    <row r="1724" spans="5:6" ht="12">
      <c r="E1724" s="102">
        <v>1721</v>
      </c>
      <c r="F1724" s="103" t="s">
        <v>1958</v>
      </c>
    </row>
    <row r="1725" spans="5:6" ht="12">
      <c r="E1725" s="102">
        <v>1722</v>
      </c>
      <c r="F1725" s="103" t="s">
        <v>1959</v>
      </c>
    </row>
    <row r="1726" spans="5:6" ht="12">
      <c r="E1726" s="102">
        <v>1723</v>
      </c>
      <c r="F1726" s="103" t="s">
        <v>1960</v>
      </c>
    </row>
    <row r="1727" spans="5:6" ht="12">
      <c r="E1727" s="102">
        <v>1724</v>
      </c>
      <c r="F1727" s="103" t="s">
        <v>1961</v>
      </c>
    </row>
    <row r="1728" spans="5:6" ht="12">
      <c r="E1728" s="102">
        <v>1725</v>
      </c>
      <c r="F1728" s="103" t="s">
        <v>1962</v>
      </c>
    </row>
    <row r="1729" spans="5:6" ht="12">
      <c r="E1729" s="102">
        <v>1726</v>
      </c>
      <c r="F1729" s="103" t="s">
        <v>1963</v>
      </c>
    </row>
    <row r="1730" spans="5:6" ht="12">
      <c r="E1730" s="102">
        <v>1727</v>
      </c>
      <c r="F1730" s="103" t="s">
        <v>1965</v>
      </c>
    </row>
    <row r="1731" spans="5:6" ht="12">
      <c r="E1731" s="102">
        <v>1728</v>
      </c>
      <c r="F1731" s="103" t="s">
        <v>1966</v>
      </c>
    </row>
    <row r="1732" spans="5:6" ht="12">
      <c r="E1732" s="102">
        <v>1729</v>
      </c>
      <c r="F1732" s="103" t="s">
        <v>1967</v>
      </c>
    </row>
    <row r="1733" spans="5:6" ht="12">
      <c r="E1733" s="102">
        <v>1730</v>
      </c>
      <c r="F1733" s="103" t="s">
        <v>1968</v>
      </c>
    </row>
    <row r="1734" spans="5:6" ht="12">
      <c r="E1734" s="102">
        <v>1731</v>
      </c>
      <c r="F1734" s="103" t="s">
        <v>1969</v>
      </c>
    </row>
    <row r="1735" spans="5:6" ht="12">
      <c r="E1735" s="102">
        <v>1732</v>
      </c>
      <c r="F1735" s="103" t="s">
        <v>1970</v>
      </c>
    </row>
    <row r="1736" spans="5:6" ht="12">
      <c r="E1736" s="102">
        <v>1733</v>
      </c>
      <c r="F1736" s="103" t="s">
        <v>1971</v>
      </c>
    </row>
    <row r="1737" spans="5:6" ht="12">
      <c r="E1737" s="102">
        <v>1734</v>
      </c>
      <c r="F1737" s="103" t="s">
        <v>1972</v>
      </c>
    </row>
    <row r="1738" spans="5:6" ht="12">
      <c r="E1738" s="102">
        <v>1735</v>
      </c>
      <c r="F1738" s="103" t="s">
        <v>1973</v>
      </c>
    </row>
    <row r="1739" spans="5:6" ht="12">
      <c r="E1739" s="102">
        <v>1736</v>
      </c>
      <c r="F1739" s="103" t="s">
        <v>1974</v>
      </c>
    </row>
    <row r="1740" spans="5:6" ht="12">
      <c r="E1740" s="102">
        <v>1737</v>
      </c>
      <c r="F1740" s="103" t="s">
        <v>1975</v>
      </c>
    </row>
    <row r="1741" spans="5:6" ht="12">
      <c r="E1741" s="102">
        <v>1738</v>
      </c>
      <c r="F1741" s="103" t="s">
        <v>1976</v>
      </c>
    </row>
    <row r="1742" spans="5:6" ht="12">
      <c r="E1742" s="102">
        <v>1739</v>
      </c>
      <c r="F1742" s="103" t="s">
        <v>1977</v>
      </c>
    </row>
    <row r="1743" spans="5:6" ht="12">
      <c r="E1743" s="102">
        <v>1740</v>
      </c>
      <c r="F1743" s="103" t="s">
        <v>1978</v>
      </c>
    </row>
    <row r="1744" spans="5:6" ht="12">
      <c r="E1744" s="102">
        <v>1741</v>
      </c>
      <c r="F1744" s="103" t="s">
        <v>1979</v>
      </c>
    </row>
    <row r="1745" spans="5:6" ht="12">
      <c r="E1745" s="102">
        <v>1742</v>
      </c>
      <c r="F1745" s="103" t="s">
        <v>1980</v>
      </c>
    </row>
    <row r="1746" spans="5:6" ht="12">
      <c r="E1746" s="102">
        <v>1743</v>
      </c>
      <c r="F1746" s="103" t="s">
        <v>1981</v>
      </c>
    </row>
    <row r="1747" spans="5:6" ht="12">
      <c r="E1747" s="102">
        <v>1744</v>
      </c>
      <c r="F1747" s="103" t="s">
        <v>1982</v>
      </c>
    </row>
    <row r="1748" spans="5:6" ht="12">
      <c r="E1748" s="102">
        <v>1745</v>
      </c>
      <c r="F1748" s="103" t="s">
        <v>1983</v>
      </c>
    </row>
    <row r="1749" spans="5:6" ht="12">
      <c r="E1749" s="102">
        <v>1746</v>
      </c>
      <c r="F1749" s="103" t="s">
        <v>1984</v>
      </c>
    </row>
    <row r="1750" spans="5:6" ht="12">
      <c r="E1750" s="102">
        <v>1747</v>
      </c>
      <c r="F1750" s="103" t="s">
        <v>1994</v>
      </c>
    </row>
    <row r="1751" spans="5:6" ht="12">
      <c r="E1751" s="102">
        <v>1748</v>
      </c>
      <c r="F1751" s="103" t="s">
        <v>1995</v>
      </c>
    </row>
    <row r="1752" spans="5:6" ht="12">
      <c r="E1752" s="102">
        <v>1749</v>
      </c>
      <c r="F1752" s="103" t="s">
        <v>1996</v>
      </c>
    </row>
    <row r="1753" spans="5:6" ht="12">
      <c r="E1753" s="102">
        <v>1750</v>
      </c>
      <c r="F1753" s="103" t="s">
        <v>1997</v>
      </c>
    </row>
    <row r="1754" spans="5:6" ht="12">
      <c r="E1754" s="102">
        <v>1751</v>
      </c>
      <c r="F1754" s="103" t="s">
        <v>1998</v>
      </c>
    </row>
    <row r="1755" spans="5:6" ht="12">
      <c r="E1755" s="102">
        <v>1752</v>
      </c>
      <c r="F1755" s="103" t="s">
        <v>1999</v>
      </c>
    </row>
    <row r="1756" spans="5:6" ht="12">
      <c r="E1756" s="102">
        <v>1753</v>
      </c>
      <c r="F1756" s="103" t="s">
        <v>2000</v>
      </c>
    </row>
    <row r="1757" spans="5:6" ht="12">
      <c r="E1757" s="102">
        <v>1754</v>
      </c>
      <c r="F1757" s="103" t="s">
        <v>2001</v>
      </c>
    </row>
    <row r="1758" spans="5:6" ht="12">
      <c r="E1758" s="102">
        <v>1755</v>
      </c>
      <c r="F1758" s="103" t="s">
        <v>2002</v>
      </c>
    </row>
    <row r="1759" spans="5:6" ht="12">
      <c r="E1759" s="102">
        <v>1756</v>
      </c>
      <c r="F1759" s="103" t="s">
        <v>2003</v>
      </c>
    </row>
    <row r="1760" spans="5:6" ht="12">
      <c r="E1760" s="102">
        <v>1757</v>
      </c>
      <c r="F1760" s="103" t="s">
        <v>2004</v>
      </c>
    </row>
    <row r="1761" spans="5:6" ht="12">
      <c r="E1761" s="102">
        <v>1758</v>
      </c>
      <c r="F1761" s="103" t="s">
        <v>2005</v>
      </c>
    </row>
    <row r="1762" spans="5:6" ht="12">
      <c r="E1762" s="102">
        <v>1759</v>
      </c>
      <c r="F1762" s="103" t="s">
        <v>2006</v>
      </c>
    </row>
    <row r="1763" spans="5:6" ht="12">
      <c r="E1763" s="102">
        <v>1760</v>
      </c>
      <c r="F1763" s="103" t="s">
        <v>2007</v>
      </c>
    </row>
    <row r="1764" spans="5:6" ht="12">
      <c r="E1764" s="102">
        <v>1761</v>
      </c>
      <c r="F1764" s="103" t="s">
        <v>2008</v>
      </c>
    </row>
    <row r="1765" spans="5:6" ht="12">
      <c r="E1765" s="102">
        <v>1762</v>
      </c>
      <c r="F1765" s="103" t="s">
        <v>2009</v>
      </c>
    </row>
    <row r="1766" spans="5:6" ht="12">
      <c r="E1766" s="102">
        <v>1763</v>
      </c>
      <c r="F1766" s="103" t="s">
        <v>2010</v>
      </c>
    </row>
    <row r="1767" spans="5:6" ht="12">
      <c r="E1767" s="102">
        <v>1764</v>
      </c>
      <c r="F1767" s="103" t="s">
        <v>2011</v>
      </c>
    </row>
    <row r="1768" spans="5:6" ht="12">
      <c r="E1768" s="102">
        <v>1765</v>
      </c>
      <c r="F1768" s="103" t="s">
        <v>2012</v>
      </c>
    </row>
    <row r="1769" spans="5:6" ht="12">
      <c r="E1769" s="102">
        <v>1766</v>
      </c>
      <c r="F1769" s="103" t="s">
        <v>2013</v>
      </c>
    </row>
    <row r="1770" spans="5:6" ht="12">
      <c r="E1770" s="102">
        <v>1767</v>
      </c>
      <c r="F1770" s="103" t="s">
        <v>2014</v>
      </c>
    </row>
    <row r="1771" spans="5:6" ht="12">
      <c r="E1771" s="102">
        <v>1768</v>
      </c>
      <c r="F1771" s="103" t="s">
        <v>2015</v>
      </c>
    </row>
    <row r="1772" spans="5:6" ht="12">
      <c r="E1772" s="102">
        <v>1769</v>
      </c>
      <c r="F1772" s="103" t="s">
        <v>2016</v>
      </c>
    </row>
    <row r="1773" spans="5:6" ht="12">
      <c r="E1773" s="102">
        <v>1770</v>
      </c>
      <c r="F1773" s="103" t="s">
        <v>2017</v>
      </c>
    </row>
    <row r="1774" spans="5:6" ht="12">
      <c r="E1774" s="102">
        <v>1771</v>
      </c>
      <c r="F1774" s="103" t="s">
        <v>2018</v>
      </c>
    </row>
    <row r="1775" spans="5:6" ht="12">
      <c r="E1775" s="102">
        <v>1772</v>
      </c>
      <c r="F1775" s="103" t="s">
        <v>2019</v>
      </c>
    </row>
    <row r="1776" spans="5:6" ht="12">
      <c r="E1776" s="102">
        <v>1773</v>
      </c>
      <c r="F1776" s="103" t="s">
        <v>2020</v>
      </c>
    </row>
    <row r="1777" spans="5:6" ht="12">
      <c r="E1777" s="102">
        <v>1774</v>
      </c>
      <c r="F1777" s="103" t="s">
        <v>2021</v>
      </c>
    </row>
    <row r="1778" spans="5:6" ht="12">
      <c r="E1778" s="102">
        <v>1775</v>
      </c>
      <c r="F1778" s="103" t="s">
        <v>2022</v>
      </c>
    </row>
    <row r="1779" spans="5:6" ht="12">
      <c r="E1779" s="102">
        <v>1776</v>
      </c>
      <c r="F1779" s="103" t="s">
        <v>2023</v>
      </c>
    </row>
    <row r="1780" spans="5:6" ht="12">
      <c r="E1780" s="102">
        <v>1777</v>
      </c>
      <c r="F1780" s="103" t="s">
        <v>2024</v>
      </c>
    </row>
    <row r="1781" spans="5:6" ht="12">
      <c r="E1781" s="102">
        <v>1778</v>
      </c>
      <c r="F1781" s="103" t="s">
        <v>2025</v>
      </c>
    </row>
    <row r="1782" spans="5:6" ht="12">
      <c r="E1782" s="102">
        <v>1779</v>
      </c>
      <c r="F1782" s="103" t="s">
        <v>2026</v>
      </c>
    </row>
    <row r="1783" spans="5:6" ht="12">
      <c r="E1783" s="102">
        <v>1780</v>
      </c>
      <c r="F1783" s="103" t="s">
        <v>2027</v>
      </c>
    </row>
    <row r="1784" spans="5:6" ht="12">
      <c r="E1784" s="102">
        <v>1781</v>
      </c>
      <c r="F1784" s="103" t="s">
        <v>2028</v>
      </c>
    </row>
    <row r="1785" spans="5:6" ht="12">
      <c r="E1785" s="102">
        <v>1782</v>
      </c>
      <c r="F1785" s="103" t="s">
        <v>2029</v>
      </c>
    </row>
    <row r="1786" spans="5:6" ht="12">
      <c r="E1786" s="102">
        <v>1783</v>
      </c>
      <c r="F1786" s="103" t="s">
        <v>2030</v>
      </c>
    </row>
    <row r="1787" spans="5:6" ht="12">
      <c r="E1787" s="102">
        <v>1784</v>
      </c>
      <c r="F1787" s="103" t="s">
        <v>2031</v>
      </c>
    </row>
    <row r="1788" spans="5:6" ht="12">
      <c r="E1788" s="102">
        <v>1785</v>
      </c>
      <c r="F1788" s="103" t="s">
        <v>2032</v>
      </c>
    </row>
    <row r="1789" spans="5:6" ht="12">
      <c r="E1789" s="102">
        <v>1786</v>
      </c>
      <c r="F1789" s="103" t="s">
        <v>2033</v>
      </c>
    </row>
    <row r="1790" spans="5:6" ht="12">
      <c r="E1790" s="102">
        <v>1787</v>
      </c>
      <c r="F1790" s="103" t="s">
        <v>2034</v>
      </c>
    </row>
    <row r="1791" spans="5:6" ht="12">
      <c r="E1791" s="102">
        <v>1788</v>
      </c>
      <c r="F1791" s="103" t="s">
        <v>2035</v>
      </c>
    </row>
    <row r="1792" spans="5:6" ht="12">
      <c r="E1792" s="102">
        <v>1789</v>
      </c>
      <c r="F1792" s="103" t="s">
        <v>2036</v>
      </c>
    </row>
    <row r="1793" spans="5:6" ht="12">
      <c r="E1793" s="102">
        <v>1790</v>
      </c>
      <c r="F1793" s="103" t="s">
        <v>2037</v>
      </c>
    </row>
    <row r="1794" spans="5:6" ht="12">
      <c r="E1794" s="102">
        <v>1791</v>
      </c>
      <c r="F1794" s="103" t="s">
        <v>2038</v>
      </c>
    </row>
    <row r="1795" spans="5:6" ht="12">
      <c r="E1795" s="102">
        <v>1792</v>
      </c>
      <c r="F1795" s="103" t="s">
        <v>2039</v>
      </c>
    </row>
    <row r="1796" spans="5:6" ht="12">
      <c r="E1796" s="102">
        <v>1793</v>
      </c>
      <c r="F1796" s="103" t="s">
        <v>2040</v>
      </c>
    </row>
    <row r="1797" spans="5:6" ht="12">
      <c r="E1797" s="102">
        <v>1794</v>
      </c>
      <c r="F1797" s="103" t="s">
        <v>2041</v>
      </c>
    </row>
    <row r="1798" spans="5:6" ht="12">
      <c r="E1798" s="102">
        <v>1795</v>
      </c>
      <c r="F1798" s="103" t="s">
        <v>2042</v>
      </c>
    </row>
    <row r="1799" spans="5:6" ht="12">
      <c r="E1799" s="102">
        <v>1796</v>
      </c>
      <c r="F1799" s="103" t="s">
        <v>2043</v>
      </c>
    </row>
    <row r="1800" spans="5:6" ht="12">
      <c r="E1800" s="102">
        <v>1797</v>
      </c>
      <c r="F1800" s="103" t="s">
        <v>2044</v>
      </c>
    </row>
    <row r="1801" spans="5:6" ht="12">
      <c r="E1801" s="102">
        <v>1798</v>
      </c>
      <c r="F1801" s="103" t="s">
        <v>2045</v>
      </c>
    </row>
    <row r="1802" spans="5:6" ht="12">
      <c r="E1802" s="102">
        <v>1799</v>
      </c>
      <c r="F1802" s="103" t="s">
        <v>2046</v>
      </c>
    </row>
    <row r="1803" spans="5:6" ht="12">
      <c r="E1803" s="102">
        <v>1800</v>
      </c>
      <c r="F1803" s="103" t="s">
        <v>2047</v>
      </c>
    </row>
    <row r="1804" spans="5:6" ht="12">
      <c r="E1804" s="102">
        <v>1801</v>
      </c>
      <c r="F1804" s="103" t="s">
        <v>2048</v>
      </c>
    </row>
    <row r="1805" spans="5:6" ht="12">
      <c r="E1805" s="102">
        <v>1802</v>
      </c>
      <c r="F1805" s="103" t="s">
        <v>2049</v>
      </c>
    </row>
    <row r="1806" spans="5:6" ht="12">
      <c r="E1806" s="102">
        <v>1803</v>
      </c>
      <c r="F1806" s="103" t="s">
        <v>2050</v>
      </c>
    </row>
    <row r="1807" spans="5:6" ht="12">
      <c r="E1807" s="102">
        <v>1804</v>
      </c>
      <c r="F1807" s="103" t="s">
        <v>2051</v>
      </c>
    </row>
    <row r="1808" spans="5:6" ht="12">
      <c r="E1808" s="102">
        <v>1805</v>
      </c>
      <c r="F1808" s="103" t="s">
        <v>2052</v>
      </c>
    </row>
    <row r="1809" spans="5:6" ht="12">
      <c r="E1809" s="102">
        <v>1806</v>
      </c>
      <c r="F1809" s="103" t="s">
        <v>2053</v>
      </c>
    </row>
    <row r="1810" spans="5:6" ht="12">
      <c r="E1810" s="102">
        <v>1807</v>
      </c>
      <c r="F1810" s="103" t="s">
        <v>2054</v>
      </c>
    </row>
    <row r="1811" spans="5:6" ht="12">
      <c r="E1811" s="102">
        <v>1808</v>
      </c>
      <c r="F1811" s="103" t="s">
        <v>2055</v>
      </c>
    </row>
    <row r="1812" spans="5:6" ht="12">
      <c r="E1812" s="102">
        <v>1809</v>
      </c>
      <c r="F1812" s="103" t="s">
        <v>2056</v>
      </c>
    </row>
    <row r="1813" spans="5:6" ht="12">
      <c r="E1813" s="102">
        <v>1810</v>
      </c>
      <c r="F1813" s="103" t="s">
        <v>2057</v>
      </c>
    </row>
    <row r="1814" spans="5:6" ht="12">
      <c r="E1814" s="102">
        <v>1811</v>
      </c>
      <c r="F1814" s="103" t="s">
        <v>2058</v>
      </c>
    </row>
    <row r="1815" spans="5:6" ht="12">
      <c r="E1815" s="102">
        <v>1812</v>
      </c>
      <c r="F1815" s="103" t="s">
        <v>2059</v>
      </c>
    </row>
    <row r="1816" spans="5:6" ht="12">
      <c r="E1816" s="102">
        <v>1813</v>
      </c>
      <c r="F1816" s="103" t="s">
        <v>2060</v>
      </c>
    </row>
    <row r="1817" spans="5:6" ht="12">
      <c r="E1817" s="102">
        <v>1814</v>
      </c>
      <c r="F1817" s="103" t="s">
        <v>2061</v>
      </c>
    </row>
    <row r="1818" spans="5:6" ht="12">
      <c r="E1818" s="102">
        <v>1815</v>
      </c>
      <c r="F1818" s="103" t="s">
        <v>2062</v>
      </c>
    </row>
    <row r="1819" spans="5:6" ht="12">
      <c r="E1819" s="102">
        <v>1816</v>
      </c>
      <c r="F1819" s="103" t="s">
        <v>2063</v>
      </c>
    </row>
    <row r="1820" spans="5:6" ht="12">
      <c r="E1820" s="102">
        <v>1817</v>
      </c>
      <c r="F1820" s="103" t="s">
        <v>2064</v>
      </c>
    </row>
    <row r="1821" spans="5:6" ht="12">
      <c r="E1821" s="102">
        <v>1818</v>
      </c>
      <c r="F1821" s="103" t="s">
        <v>2065</v>
      </c>
    </row>
    <row r="1822" spans="5:6" ht="12">
      <c r="E1822" s="102">
        <v>1819</v>
      </c>
      <c r="F1822" s="103" t="s">
        <v>2066</v>
      </c>
    </row>
    <row r="1823" spans="5:6" ht="12">
      <c r="E1823" s="102">
        <v>1820</v>
      </c>
      <c r="F1823" s="103" t="s">
        <v>2067</v>
      </c>
    </row>
    <row r="1824" spans="5:6" ht="12">
      <c r="E1824" s="102">
        <v>1821</v>
      </c>
      <c r="F1824" s="103" t="s">
        <v>2068</v>
      </c>
    </row>
    <row r="1825" spans="5:6" ht="12">
      <c r="E1825" s="102">
        <v>1822</v>
      </c>
      <c r="F1825" s="103" t="s">
        <v>2069</v>
      </c>
    </row>
    <row r="1826" spans="5:6" ht="12">
      <c r="E1826" s="102">
        <v>1823</v>
      </c>
      <c r="F1826" s="103" t="s">
        <v>2070</v>
      </c>
    </row>
    <row r="1827" spans="5:6" ht="12">
      <c r="E1827" s="102">
        <v>1824</v>
      </c>
      <c r="F1827" s="103" t="s">
        <v>2071</v>
      </c>
    </row>
    <row r="1828" spans="5:6" ht="12">
      <c r="E1828" s="102">
        <v>1825</v>
      </c>
      <c r="F1828" s="103" t="s">
        <v>2072</v>
      </c>
    </row>
    <row r="1829" spans="5:6" ht="12">
      <c r="E1829" s="102">
        <v>1826</v>
      </c>
      <c r="F1829" s="103" t="s">
        <v>2073</v>
      </c>
    </row>
    <row r="1830" spans="5:6" ht="12">
      <c r="E1830" s="102">
        <v>1827</v>
      </c>
      <c r="F1830" s="103" t="s">
        <v>2074</v>
      </c>
    </row>
    <row r="1831" spans="5:6" ht="12">
      <c r="E1831" s="102">
        <v>1828</v>
      </c>
      <c r="F1831" s="103" t="s">
        <v>2075</v>
      </c>
    </row>
    <row r="1832" spans="5:6" ht="12">
      <c r="E1832" s="102">
        <v>1829</v>
      </c>
      <c r="F1832" s="103" t="s">
        <v>2076</v>
      </c>
    </row>
    <row r="1833" spans="5:6" ht="12">
      <c r="E1833" s="102">
        <v>1830</v>
      </c>
      <c r="F1833" s="103" t="s">
        <v>2077</v>
      </c>
    </row>
    <row r="1834" spans="5:6" ht="12">
      <c r="E1834" s="102">
        <v>1831</v>
      </c>
      <c r="F1834" s="103" t="s">
        <v>2078</v>
      </c>
    </row>
    <row r="1835" spans="5:6" ht="12">
      <c r="E1835" s="102">
        <v>1832</v>
      </c>
      <c r="F1835" s="103" t="s">
        <v>2079</v>
      </c>
    </row>
    <row r="1836" spans="5:6" ht="12">
      <c r="E1836" s="102">
        <v>1833</v>
      </c>
      <c r="F1836" s="103" t="s">
        <v>2080</v>
      </c>
    </row>
    <row r="1837" spans="5:6" ht="12">
      <c r="E1837" s="102">
        <v>1834</v>
      </c>
      <c r="F1837" s="103" t="s">
        <v>2081</v>
      </c>
    </row>
    <row r="1838" spans="5:6" ht="12">
      <c r="E1838" s="102">
        <v>1835</v>
      </c>
      <c r="F1838" s="103" t="s">
        <v>2082</v>
      </c>
    </row>
    <row r="1839" spans="5:6" ht="12">
      <c r="E1839" s="102">
        <v>1836</v>
      </c>
      <c r="F1839" s="103" t="s">
        <v>2083</v>
      </c>
    </row>
    <row r="1840" spans="5:6" ht="12">
      <c r="E1840" s="102">
        <v>1837</v>
      </c>
      <c r="F1840" s="103" t="s">
        <v>2084</v>
      </c>
    </row>
    <row r="1841" spans="5:6" ht="12">
      <c r="E1841" s="102">
        <v>1838</v>
      </c>
      <c r="F1841" s="103" t="s">
        <v>2085</v>
      </c>
    </row>
    <row r="1842" spans="5:6" ht="12">
      <c r="E1842" s="102">
        <v>1839</v>
      </c>
      <c r="F1842" s="103" t="s">
        <v>2086</v>
      </c>
    </row>
    <row r="1843" spans="5:6" ht="12">
      <c r="E1843" s="102">
        <v>1840</v>
      </c>
      <c r="F1843" s="103" t="s">
        <v>2087</v>
      </c>
    </row>
    <row r="1844" spans="5:6" ht="12">
      <c r="E1844" s="102">
        <v>1841</v>
      </c>
      <c r="F1844" s="103" t="s">
        <v>2088</v>
      </c>
    </row>
    <row r="1845" spans="5:6" ht="12">
      <c r="E1845" s="102">
        <v>1842</v>
      </c>
      <c r="F1845" s="103" t="s">
        <v>2089</v>
      </c>
    </row>
    <row r="1846" spans="5:6" ht="12">
      <c r="E1846" s="102">
        <v>1843</v>
      </c>
      <c r="F1846" s="103" t="s">
        <v>2090</v>
      </c>
    </row>
    <row r="1847" spans="5:6" ht="12">
      <c r="E1847" s="102">
        <v>1844</v>
      </c>
      <c r="F1847" s="103" t="s">
        <v>2091</v>
      </c>
    </row>
    <row r="1848" spans="5:6" ht="12">
      <c r="E1848" s="102">
        <v>1845</v>
      </c>
      <c r="F1848" s="103" t="s">
        <v>2092</v>
      </c>
    </row>
    <row r="1849" spans="5:6" ht="12">
      <c r="E1849" s="102">
        <v>1846</v>
      </c>
      <c r="F1849" s="103" t="s">
        <v>2093</v>
      </c>
    </row>
    <row r="1850" spans="5:6" ht="12">
      <c r="E1850" s="102">
        <v>1847</v>
      </c>
      <c r="F1850" s="103" t="s">
        <v>2094</v>
      </c>
    </row>
    <row r="1851" spans="5:6" ht="12">
      <c r="E1851" s="102">
        <v>1848</v>
      </c>
      <c r="F1851" s="103" t="s">
        <v>2095</v>
      </c>
    </row>
    <row r="1852" spans="5:6" ht="12">
      <c r="E1852" s="102">
        <v>1849</v>
      </c>
      <c r="F1852" s="103" t="s">
        <v>2096</v>
      </c>
    </row>
    <row r="1853" spans="5:6" ht="12">
      <c r="E1853" s="102">
        <v>1850</v>
      </c>
      <c r="F1853" s="103" t="s">
        <v>2097</v>
      </c>
    </row>
    <row r="1854" spans="5:6" ht="12">
      <c r="E1854" s="102">
        <v>1851</v>
      </c>
      <c r="F1854" s="103" t="s">
        <v>2098</v>
      </c>
    </row>
    <row r="1855" spans="5:6" ht="12">
      <c r="E1855" s="102">
        <v>1852</v>
      </c>
      <c r="F1855" s="103" t="s">
        <v>2099</v>
      </c>
    </row>
    <row r="1856" spans="5:6" ht="12">
      <c r="E1856" s="102">
        <v>1853</v>
      </c>
      <c r="F1856" s="103" t="s">
        <v>2100</v>
      </c>
    </row>
    <row r="1857" spans="5:6" ht="12">
      <c r="E1857" s="102">
        <v>1854</v>
      </c>
      <c r="F1857" s="103" t="s">
        <v>2101</v>
      </c>
    </row>
    <row r="1858" spans="5:6" ht="12">
      <c r="E1858" s="102">
        <v>1855</v>
      </c>
      <c r="F1858" s="103" t="s">
        <v>2105</v>
      </c>
    </row>
    <row r="1859" spans="5:6" ht="12">
      <c r="E1859" s="102">
        <v>1856</v>
      </c>
      <c r="F1859" s="103" t="s">
        <v>2106</v>
      </c>
    </row>
    <row r="1860" spans="5:6" ht="12">
      <c r="E1860" s="102">
        <v>1857</v>
      </c>
      <c r="F1860" s="103" t="s">
        <v>2107</v>
      </c>
    </row>
    <row r="1861" spans="5:6" ht="12">
      <c r="E1861" s="102">
        <v>1858</v>
      </c>
      <c r="F1861" s="103" t="s">
        <v>2108</v>
      </c>
    </row>
    <row r="1862" spans="5:6" ht="12">
      <c r="E1862" s="102">
        <v>1859</v>
      </c>
      <c r="F1862" s="103" t="s">
        <v>2109</v>
      </c>
    </row>
    <row r="1863" spans="5:6" ht="12">
      <c r="E1863" s="102">
        <v>1860</v>
      </c>
      <c r="F1863" s="103" t="s">
        <v>2110</v>
      </c>
    </row>
    <row r="1864" spans="5:6" ht="12">
      <c r="E1864" s="102">
        <v>1861</v>
      </c>
      <c r="F1864" s="103" t="s">
        <v>2111</v>
      </c>
    </row>
    <row r="1865" spans="5:6" ht="12">
      <c r="E1865" s="102">
        <v>1862</v>
      </c>
      <c r="F1865" s="103" t="s">
        <v>2112</v>
      </c>
    </row>
    <row r="1866" spans="5:6" ht="12">
      <c r="E1866" s="102">
        <v>1863</v>
      </c>
      <c r="F1866" s="103" t="s">
        <v>2113</v>
      </c>
    </row>
    <row r="1867" spans="5:6" ht="12">
      <c r="E1867" s="102">
        <v>1864</v>
      </c>
      <c r="F1867" s="103" t="s">
        <v>2114</v>
      </c>
    </row>
    <row r="1868" spans="5:6" ht="12">
      <c r="E1868" s="102">
        <v>1865</v>
      </c>
      <c r="F1868" s="103" t="s">
        <v>2115</v>
      </c>
    </row>
    <row r="1869" spans="5:6" ht="12">
      <c r="E1869" s="102">
        <v>1866</v>
      </c>
      <c r="F1869" s="103" t="s">
        <v>2116</v>
      </c>
    </row>
    <row r="1870" spans="5:6" ht="12">
      <c r="E1870" s="102">
        <v>1867</v>
      </c>
      <c r="F1870" s="103" t="s">
        <v>2117</v>
      </c>
    </row>
    <row r="1871" spans="5:6" ht="12">
      <c r="E1871" s="102">
        <v>1868</v>
      </c>
      <c r="F1871" s="103" t="s">
        <v>2118</v>
      </c>
    </row>
    <row r="1872" spans="5:6" ht="12">
      <c r="E1872" s="102">
        <v>1869</v>
      </c>
      <c r="F1872" s="103" t="s">
        <v>2119</v>
      </c>
    </row>
    <row r="1873" spans="5:6" ht="12">
      <c r="E1873" s="102">
        <v>1870</v>
      </c>
      <c r="F1873" s="103" t="s">
        <v>2120</v>
      </c>
    </row>
    <row r="1874" spans="5:6" ht="12">
      <c r="E1874" s="102">
        <v>1871</v>
      </c>
      <c r="F1874" s="103" t="s">
        <v>2121</v>
      </c>
    </row>
    <row r="1875" spans="5:6" ht="12">
      <c r="E1875" s="102">
        <v>1872</v>
      </c>
      <c r="F1875" s="103" t="s">
        <v>2122</v>
      </c>
    </row>
    <row r="1876" spans="5:6" ht="12">
      <c r="E1876" s="102">
        <v>1873</v>
      </c>
      <c r="F1876" s="103" t="s">
        <v>2123</v>
      </c>
    </row>
    <row r="1877" spans="5:6" ht="12">
      <c r="E1877" s="102">
        <v>1874</v>
      </c>
      <c r="F1877" s="103" t="s">
        <v>2124</v>
      </c>
    </row>
    <row r="1878" spans="5:6" ht="12">
      <c r="E1878" s="102">
        <v>1875</v>
      </c>
      <c r="F1878" s="103" t="s">
        <v>2125</v>
      </c>
    </row>
    <row r="1879" spans="5:6" ht="12">
      <c r="E1879" s="102">
        <v>1876</v>
      </c>
      <c r="F1879" s="103" t="s">
        <v>2126</v>
      </c>
    </row>
    <row r="1880" spans="5:6" ht="12">
      <c r="E1880" s="102">
        <v>1877</v>
      </c>
      <c r="F1880" s="103" t="s">
        <v>2129</v>
      </c>
    </row>
    <row r="1881" spans="5:6" ht="12">
      <c r="E1881" s="102">
        <v>1878</v>
      </c>
      <c r="F1881" s="103" t="s">
        <v>2130</v>
      </c>
    </row>
    <row r="1882" spans="5:6" ht="12">
      <c r="E1882" s="102">
        <v>1879</v>
      </c>
      <c r="F1882" s="103" t="s">
        <v>2131</v>
      </c>
    </row>
    <row r="1883" spans="5:6" ht="12">
      <c r="E1883" s="102">
        <v>1880</v>
      </c>
      <c r="F1883" s="103" t="s">
        <v>2132</v>
      </c>
    </row>
    <row r="1884" spans="5:6" ht="12">
      <c r="E1884" s="102">
        <v>1881</v>
      </c>
      <c r="F1884" s="103" t="s">
        <v>2133</v>
      </c>
    </row>
    <row r="1885" spans="5:6" ht="12">
      <c r="E1885" s="102">
        <v>1882</v>
      </c>
      <c r="F1885" s="103" t="s">
        <v>2134</v>
      </c>
    </row>
    <row r="1886" spans="5:6" ht="12">
      <c r="E1886" s="102">
        <v>1883</v>
      </c>
      <c r="F1886" s="103" t="s">
        <v>2135</v>
      </c>
    </row>
    <row r="1887" spans="5:6" ht="12">
      <c r="E1887" s="102">
        <v>1884</v>
      </c>
      <c r="F1887" s="103" t="s">
        <v>2136</v>
      </c>
    </row>
    <row r="1888" spans="5:6" ht="12">
      <c r="E1888" s="102">
        <v>1885</v>
      </c>
      <c r="F1888" s="103" t="s">
        <v>2137</v>
      </c>
    </row>
    <row r="1889" spans="5:6" ht="12">
      <c r="E1889" s="102">
        <v>1886</v>
      </c>
      <c r="F1889" s="103" t="s">
        <v>2138</v>
      </c>
    </row>
    <row r="1890" spans="5:6" ht="12">
      <c r="E1890" s="102">
        <v>1887</v>
      </c>
      <c r="F1890" s="103" t="s">
        <v>2139</v>
      </c>
    </row>
    <row r="1891" spans="5:6" ht="12">
      <c r="E1891" s="102">
        <v>1888</v>
      </c>
      <c r="F1891" s="103" t="s">
        <v>2140</v>
      </c>
    </row>
    <row r="1892" spans="5:6" ht="12">
      <c r="E1892" s="102">
        <v>1889</v>
      </c>
      <c r="F1892" s="103" t="s">
        <v>2141</v>
      </c>
    </row>
    <row r="1893" spans="5:6" ht="12">
      <c r="E1893" s="102">
        <v>1890</v>
      </c>
      <c r="F1893" s="103" t="s">
        <v>2142</v>
      </c>
    </row>
    <row r="1894" spans="5:6" ht="12">
      <c r="E1894" s="102">
        <v>1891</v>
      </c>
      <c r="F1894" s="103" t="s">
        <v>2143</v>
      </c>
    </row>
    <row r="1895" spans="5:6" ht="12">
      <c r="E1895" s="102">
        <v>1892</v>
      </c>
      <c r="F1895" s="103" t="s">
        <v>2144</v>
      </c>
    </row>
    <row r="1896" spans="5:6" ht="12">
      <c r="E1896" s="102">
        <v>1893</v>
      </c>
      <c r="F1896" s="103" t="s">
        <v>2145</v>
      </c>
    </row>
    <row r="1897" spans="5:6" ht="12">
      <c r="E1897" s="102">
        <v>1894</v>
      </c>
      <c r="F1897" s="103" t="s">
        <v>2146</v>
      </c>
    </row>
    <row r="1898" spans="5:6" ht="12">
      <c r="E1898" s="102">
        <v>1895</v>
      </c>
      <c r="F1898" s="103" t="s">
        <v>2147</v>
      </c>
    </row>
    <row r="1899" spans="5:6" ht="12">
      <c r="E1899" s="102">
        <v>1896</v>
      </c>
      <c r="F1899" s="103" t="s">
        <v>2148</v>
      </c>
    </row>
    <row r="1900" spans="5:6" ht="12">
      <c r="E1900" s="102">
        <v>1897</v>
      </c>
      <c r="F1900" s="103" t="s">
        <v>2149</v>
      </c>
    </row>
    <row r="1901" spans="5:6" ht="12">
      <c r="E1901" s="102">
        <v>1898</v>
      </c>
      <c r="F1901" s="103" t="s">
        <v>2150</v>
      </c>
    </row>
    <row r="1902" spans="5:6" ht="12">
      <c r="E1902" s="102">
        <v>1899</v>
      </c>
      <c r="F1902" s="103" t="s">
        <v>2151</v>
      </c>
    </row>
    <row r="1903" spans="5:6" ht="12">
      <c r="E1903" s="102">
        <v>1900</v>
      </c>
      <c r="F1903" s="103" t="s">
        <v>2152</v>
      </c>
    </row>
    <row r="1904" spans="5:6" ht="12">
      <c r="E1904" s="102">
        <v>1901</v>
      </c>
      <c r="F1904" s="103" t="s">
        <v>2153</v>
      </c>
    </row>
    <row r="1905" spans="5:6" ht="12">
      <c r="E1905" s="102">
        <v>1902</v>
      </c>
      <c r="F1905" s="103" t="s">
        <v>2154</v>
      </c>
    </row>
    <row r="1906" spans="5:6" ht="12">
      <c r="E1906" s="102">
        <v>1903</v>
      </c>
      <c r="F1906" s="103" t="s">
        <v>2155</v>
      </c>
    </row>
    <row r="1907" spans="5:6" ht="12">
      <c r="E1907" s="102">
        <v>1904</v>
      </c>
      <c r="F1907" s="103" t="s">
        <v>2156</v>
      </c>
    </row>
    <row r="1908" spans="5:6" ht="12">
      <c r="E1908" s="102">
        <v>1905</v>
      </c>
      <c r="F1908" s="103" t="s">
        <v>2157</v>
      </c>
    </row>
    <row r="1909" spans="5:6" ht="12">
      <c r="E1909" s="102">
        <v>1906</v>
      </c>
      <c r="F1909" s="103" t="s">
        <v>2158</v>
      </c>
    </row>
    <row r="1910" spans="5:6" ht="12">
      <c r="E1910" s="102">
        <v>1907</v>
      </c>
      <c r="F1910" s="103" t="s">
        <v>2159</v>
      </c>
    </row>
    <row r="1911" spans="5:6" ht="12">
      <c r="E1911" s="102">
        <v>1908</v>
      </c>
      <c r="F1911" s="103" t="s">
        <v>2160</v>
      </c>
    </row>
    <row r="1912" spans="5:6" ht="12">
      <c r="E1912" s="102">
        <v>1909</v>
      </c>
      <c r="F1912" s="103" t="s">
        <v>2161</v>
      </c>
    </row>
    <row r="1913" spans="5:6" ht="12">
      <c r="E1913" s="102">
        <v>1910</v>
      </c>
      <c r="F1913" s="103" t="s">
        <v>2162</v>
      </c>
    </row>
    <row r="1914" spans="5:6" ht="12">
      <c r="E1914" s="102">
        <v>1911</v>
      </c>
      <c r="F1914" s="103" t="s">
        <v>2163</v>
      </c>
    </row>
    <row r="1915" spans="5:6" ht="12">
      <c r="E1915" s="102">
        <v>1912</v>
      </c>
      <c r="F1915" s="103" t="s">
        <v>2164</v>
      </c>
    </row>
    <row r="1916" spans="5:6" ht="12">
      <c r="E1916" s="102">
        <v>1913</v>
      </c>
      <c r="F1916" s="103" t="s">
        <v>2167</v>
      </c>
    </row>
    <row r="1917" spans="5:6" ht="12">
      <c r="E1917" s="102">
        <v>1914</v>
      </c>
      <c r="F1917" s="103" t="s">
        <v>2168</v>
      </c>
    </row>
    <row r="1918" spans="5:6" ht="12">
      <c r="E1918" s="102">
        <v>1915</v>
      </c>
      <c r="F1918" s="103" t="s">
        <v>2169</v>
      </c>
    </row>
    <row r="1919" spans="5:6" ht="12">
      <c r="E1919" s="102">
        <v>1916</v>
      </c>
      <c r="F1919" s="103" t="s">
        <v>2170</v>
      </c>
    </row>
    <row r="1920" spans="5:6" ht="12">
      <c r="E1920" s="102">
        <v>1917</v>
      </c>
      <c r="F1920" s="103" t="s">
        <v>2171</v>
      </c>
    </row>
    <row r="1921" spans="5:6" ht="12">
      <c r="E1921" s="102">
        <v>1918</v>
      </c>
      <c r="F1921" s="103" t="s">
        <v>2172</v>
      </c>
    </row>
    <row r="1922" spans="5:6" ht="12">
      <c r="E1922" s="102">
        <v>1919</v>
      </c>
      <c r="F1922" s="103" t="s">
        <v>2173</v>
      </c>
    </row>
    <row r="1923" spans="5:6" ht="12">
      <c r="E1923" s="102">
        <v>1920</v>
      </c>
      <c r="F1923" s="103" t="s">
        <v>2174</v>
      </c>
    </row>
    <row r="1924" spans="5:6" ht="12">
      <c r="E1924" s="102">
        <v>1921</v>
      </c>
      <c r="F1924" s="103" t="s">
        <v>2175</v>
      </c>
    </row>
    <row r="1925" spans="5:6" ht="12">
      <c r="E1925" s="102">
        <v>1922</v>
      </c>
      <c r="F1925" s="103" t="s">
        <v>2176</v>
      </c>
    </row>
    <row r="1926" spans="5:6" ht="12">
      <c r="E1926" s="102">
        <v>1923</v>
      </c>
      <c r="F1926" s="103" t="s">
        <v>2177</v>
      </c>
    </row>
    <row r="1927" spans="5:6" ht="12">
      <c r="E1927" s="102">
        <v>1924</v>
      </c>
      <c r="F1927" s="103" t="s">
        <v>2178</v>
      </c>
    </row>
    <row r="1928" spans="5:6" ht="12">
      <c r="E1928" s="102">
        <v>1925</v>
      </c>
      <c r="F1928" s="103" t="s">
        <v>2179</v>
      </c>
    </row>
    <row r="1929" spans="5:6" ht="12">
      <c r="E1929" s="102">
        <v>1926</v>
      </c>
      <c r="F1929" s="103" t="s">
        <v>2180</v>
      </c>
    </row>
    <row r="1930" spans="5:6" ht="12">
      <c r="E1930" s="102">
        <v>1927</v>
      </c>
      <c r="F1930" s="103" t="s">
        <v>2181</v>
      </c>
    </row>
    <row r="1931" spans="5:6" ht="12">
      <c r="E1931" s="102">
        <v>1928</v>
      </c>
      <c r="F1931" s="103" t="s">
        <v>2182</v>
      </c>
    </row>
    <row r="1932" spans="5:6" ht="12">
      <c r="E1932" s="102">
        <v>1929</v>
      </c>
      <c r="F1932" s="103" t="s">
        <v>2183</v>
      </c>
    </row>
    <row r="1933" spans="5:6" ht="12">
      <c r="E1933" s="102">
        <v>1930</v>
      </c>
      <c r="F1933" s="103" t="s">
        <v>2184</v>
      </c>
    </row>
    <row r="1934" spans="5:6" ht="12">
      <c r="E1934" s="102">
        <v>1931</v>
      </c>
      <c r="F1934" s="103" t="s">
        <v>2185</v>
      </c>
    </row>
    <row r="1935" spans="5:6" ht="12">
      <c r="E1935" s="102">
        <v>1932</v>
      </c>
      <c r="F1935" s="103" t="s">
        <v>2186</v>
      </c>
    </row>
    <row r="1936" spans="5:6" ht="12">
      <c r="E1936" s="102">
        <v>1933</v>
      </c>
      <c r="F1936" s="103" t="s">
        <v>2187</v>
      </c>
    </row>
    <row r="1937" spans="5:6" ht="12">
      <c r="E1937" s="102">
        <v>1934</v>
      </c>
      <c r="F1937" s="103" t="s">
        <v>2188</v>
      </c>
    </row>
    <row r="1938" spans="5:6" ht="12">
      <c r="E1938" s="102">
        <v>1935</v>
      </c>
      <c r="F1938" s="103" t="s">
        <v>2189</v>
      </c>
    </row>
    <row r="1939" spans="5:6" ht="12">
      <c r="E1939" s="102">
        <v>1936</v>
      </c>
      <c r="F1939" s="103" t="s">
        <v>2190</v>
      </c>
    </row>
    <row r="1940" spans="5:6" ht="12">
      <c r="E1940" s="102">
        <v>1937</v>
      </c>
      <c r="F1940" s="103" t="s">
        <v>2191</v>
      </c>
    </row>
    <row r="1941" spans="5:6" ht="12">
      <c r="E1941" s="102">
        <v>1938</v>
      </c>
      <c r="F1941" s="103" t="s">
        <v>2192</v>
      </c>
    </row>
    <row r="1942" spans="5:6" ht="12">
      <c r="E1942" s="102">
        <v>1939</v>
      </c>
      <c r="F1942" s="103" t="s">
        <v>2193</v>
      </c>
    </row>
    <row r="1943" spans="5:6" ht="12">
      <c r="E1943" s="102">
        <v>1940</v>
      </c>
      <c r="F1943" s="103" t="s">
        <v>2194</v>
      </c>
    </row>
    <row r="1944" spans="5:6" ht="12">
      <c r="E1944" s="102">
        <v>1941</v>
      </c>
      <c r="F1944" s="103" t="s">
        <v>2195</v>
      </c>
    </row>
    <row r="1945" spans="5:6" ht="12">
      <c r="E1945" s="102">
        <v>1942</v>
      </c>
      <c r="F1945" s="103" t="s">
        <v>2196</v>
      </c>
    </row>
    <row r="1946" spans="5:6" ht="12">
      <c r="E1946" s="102">
        <v>1943</v>
      </c>
      <c r="F1946" s="103" t="s">
        <v>2197</v>
      </c>
    </row>
    <row r="1947" spans="5:6" ht="12">
      <c r="E1947" s="102">
        <v>1944</v>
      </c>
      <c r="F1947" s="103" t="s">
        <v>2198</v>
      </c>
    </row>
    <row r="1948" spans="5:6" ht="12">
      <c r="E1948" s="102">
        <v>1945</v>
      </c>
      <c r="F1948" s="103" t="s">
        <v>2199</v>
      </c>
    </row>
    <row r="1949" spans="5:6" ht="12">
      <c r="E1949" s="102">
        <v>1946</v>
      </c>
      <c r="F1949" s="103" t="s">
        <v>2200</v>
      </c>
    </row>
    <row r="1950" spans="5:6" ht="12">
      <c r="E1950" s="102">
        <v>1947</v>
      </c>
      <c r="F1950" s="103" t="s">
        <v>2201</v>
      </c>
    </row>
    <row r="1951" spans="5:6" ht="12">
      <c r="E1951" s="102">
        <v>1948</v>
      </c>
      <c r="F1951" s="103" t="s">
        <v>2202</v>
      </c>
    </row>
    <row r="1952" spans="5:6" ht="12">
      <c r="E1952" s="102">
        <v>1949</v>
      </c>
      <c r="F1952" s="103" t="s">
        <v>2203</v>
      </c>
    </row>
    <row r="1953" spans="5:6" ht="12">
      <c r="E1953" s="102">
        <v>1950</v>
      </c>
      <c r="F1953" s="103" t="s">
        <v>2204</v>
      </c>
    </row>
    <row r="1954" spans="5:6" ht="12">
      <c r="E1954" s="102">
        <v>1951</v>
      </c>
      <c r="F1954" s="103" t="s">
        <v>2205</v>
      </c>
    </row>
    <row r="1955" spans="5:6" ht="12">
      <c r="E1955" s="102">
        <v>1952</v>
      </c>
      <c r="F1955" s="103" t="s">
        <v>2206</v>
      </c>
    </row>
    <row r="1956" spans="5:6" ht="12">
      <c r="E1956" s="102">
        <v>1953</v>
      </c>
      <c r="F1956" s="103" t="s">
        <v>2207</v>
      </c>
    </row>
    <row r="1957" spans="5:6" ht="12">
      <c r="E1957" s="102">
        <v>1954</v>
      </c>
      <c r="F1957" s="103" t="s">
        <v>2208</v>
      </c>
    </row>
    <row r="1958" spans="5:6" ht="12">
      <c r="E1958" s="102">
        <v>1955</v>
      </c>
      <c r="F1958" s="103" t="s">
        <v>2209</v>
      </c>
    </row>
    <row r="1959" spans="5:6" ht="12">
      <c r="E1959" s="102">
        <v>1956</v>
      </c>
      <c r="F1959" s="103" t="s">
        <v>2210</v>
      </c>
    </row>
    <row r="1960" spans="5:6" ht="12">
      <c r="E1960" s="102">
        <v>1957</v>
      </c>
      <c r="F1960" s="103" t="s">
        <v>2211</v>
      </c>
    </row>
    <row r="1961" spans="5:6" ht="12">
      <c r="E1961" s="102">
        <v>1958</v>
      </c>
      <c r="F1961" s="103" t="s">
        <v>2212</v>
      </c>
    </row>
    <row r="1962" spans="5:6" ht="12">
      <c r="E1962" s="102">
        <v>1959</v>
      </c>
      <c r="F1962" s="103" t="s">
        <v>2213</v>
      </c>
    </row>
    <row r="1963" spans="5:6" ht="12">
      <c r="E1963" s="102">
        <v>1960</v>
      </c>
      <c r="F1963" s="103" t="s">
        <v>2214</v>
      </c>
    </row>
    <row r="1964" spans="5:6" ht="12">
      <c r="E1964" s="102">
        <v>1961</v>
      </c>
      <c r="F1964" s="103" t="s">
        <v>2215</v>
      </c>
    </row>
    <row r="1965" spans="5:6" ht="12">
      <c r="E1965" s="102">
        <v>1962</v>
      </c>
      <c r="F1965" s="103" t="s">
        <v>2216</v>
      </c>
    </row>
    <row r="1966" spans="5:6" ht="12">
      <c r="E1966" s="102">
        <v>1963</v>
      </c>
      <c r="F1966" s="103" t="s">
        <v>2217</v>
      </c>
    </row>
    <row r="1967" spans="5:6" ht="12">
      <c r="E1967" s="102">
        <v>1964</v>
      </c>
      <c r="F1967" s="103" t="s">
        <v>2218</v>
      </c>
    </row>
    <row r="1968" spans="5:6" ht="12">
      <c r="E1968" s="102">
        <v>1965</v>
      </c>
      <c r="F1968" s="103" t="s">
        <v>2219</v>
      </c>
    </row>
    <row r="1969" spans="5:6" ht="12">
      <c r="E1969" s="102">
        <v>1966</v>
      </c>
      <c r="F1969" s="103" t="s">
        <v>2220</v>
      </c>
    </row>
    <row r="1970" spans="5:6" ht="12">
      <c r="E1970" s="102">
        <v>1967</v>
      </c>
      <c r="F1970" s="103" t="s">
        <v>2221</v>
      </c>
    </row>
    <row r="1971" spans="5:6" ht="12">
      <c r="E1971" s="102">
        <v>1968</v>
      </c>
      <c r="F1971" s="103" t="s">
        <v>2222</v>
      </c>
    </row>
    <row r="1972" spans="5:6" ht="12">
      <c r="E1972" s="102">
        <v>1969</v>
      </c>
      <c r="F1972" s="103" t="s">
        <v>2223</v>
      </c>
    </row>
    <row r="1973" spans="5:6" ht="12">
      <c r="E1973" s="102">
        <v>1970</v>
      </c>
      <c r="F1973" s="103" t="s">
        <v>2224</v>
      </c>
    </row>
    <row r="1974" spans="5:6" ht="12">
      <c r="E1974" s="102">
        <v>1971</v>
      </c>
      <c r="F1974" s="103" t="s">
        <v>2225</v>
      </c>
    </row>
    <row r="1975" spans="5:6" ht="12">
      <c r="E1975" s="102">
        <v>1972</v>
      </c>
      <c r="F1975" s="103" t="s">
        <v>2227</v>
      </c>
    </row>
    <row r="1976" spans="5:6" ht="12">
      <c r="E1976" s="102">
        <v>1973</v>
      </c>
      <c r="F1976" s="103" t="s">
        <v>2228</v>
      </c>
    </row>
    <row r="1977" spans="5:6" ht="12">
      <c r="E1977" s="102">
        <v>1974</v>
      </c>
      <c r="F1977" s="103" t="s">
        <v>2229</v>
      </c>
    </row>
    <row r="1978" spans="5:6" ht="12">
      <c r="E1978" s="102">
        <v>1975</v>
      </c>
      <c r="F1978" s="103" t="s">
        <v>2230</v>
      </c>
    </row>
    <row r="1979" spans="5:6" ht="12">
      <c r="E1979" s="102">
        <v>1976</v>
      </c>
      <c r="F1979" s="103" t="s">
        <v>2231</v>
      </c>
    </row>
    <row r="1980" spans="5:6" ht="12">
      <c r="E1980" s="102">
        <v>1977</v>
      </c>
      <c r="F1980" s="103" t="s">
        <v>2232</v>
      </c>
    </row>
    <row r="1981" spans="5:6" ht="12">
      <c r="E1981" s="102">
        <v>1978</v>
      </c>
      <c r="F1981" s="103" t="s">
        <v>2233</v>
      </c>
    </row>
    <row r="1982" spans="5:6" ht="12">
      <c r="E1982" s="102">
        <v>1979</v>
      </c>
      <c r="F1982" s="103" t="s">
        <v>2234</v>
      </c>
    </row>
    <row r="1983" spans="5:6" ht="12">
      <c r="E1983" s="102">
        <v>1980</v>
      </c>
      <c r="F1983" s="103" t="s">
        <v>2235</v>
      </c>
    </row>
    <row r="1984" spans="5:6" ht="12">
      <c r="E1984" s="102">
        <v>1981</v>
      </c>
      <c r="F1984" s="103" t="s">
        <v>2236</v>
      </c>
    </row>
    <row r="1985" spans="5:6" ht="12">
      <c r="E1985" s="102">
        <v>1982</v>
      </c>
      <c r="F1985" s="103" t="s">
        <v>2237</v>
      </c>
    </row>
    <row r="1986" spans="5:6" ht="12">
      <c r="E1986" s="102">
        <v>1983</v>
      </c>
      <c r="F1986" s="103" t="s">
        <v>2238</v>
      </c>
    </row>
    <row r="1987" spans="5:6" ht="12">
      <c r="E1987" s="102">
        <v>1984</v>
      </c>
      <c r="F1987" s="103" t="s">
        <v>2239</v>
      </c>
    </row>
    <row r="1988" spans="5:6" ht="12">
      <c r="E1988" s="102">
        <v>1985</v>
      </c>
      <c r="F1988" s="103" t="s">
        <v>2240</v>
      </c>
    </row>
    <row r="1989" spans="5:6" ht="12">
      <c r="E1989" s="102">
        <v>1986</v>
      </c>
      <c r="F1989" s="103" t="s">
        <v>2241</v>
      </c>
    </row>
    <row r="1990" spans="5:6" ht="12">
      <c r="E1990" s="102">
        <v>1987</v>
      </c>
      <c r="F1990" s="103" t="s">
        <v>2242</v>
      </c>
    </row>
    <row r="1991" spans="5:6" ht="12">
      <c r="E1991" s="102">
        <v>1988</v>
      </c>
      <c r="F1991" s="103" t="s">
        <v>2243</v>
      </c>
    </row>
    <row r="1992" spans="5:6" ht="12">
      <c r="E1992" s="102">
        <v>1989</v>
      </c>
      <c r="F1992" s="103" t="s">
        <v>2244</v>
      </c>
    </row>
    <row r="1993" spans="5:6" ht="12">
      <c r="E1993" s="102">
        <v>1990</v>
      </c>
      <c r="F1993" s="103" t="s">
        <v>2245</v>
      </c>
    </row>
    <row r="1994" spans="5:6" ht="12">
      <c r="E1994" s="102">
        <v>1991</v>
      </c>
      <c r="F1994" s="103" t="s">
        <v>2246</v>
      </c>
    </row>
    <row r="1995" spans="5:6" ht="12">
      <c r="E1995" s="102">
        <v>1992</v>
      </c>
      <c r="F1995" s="103" t="s">
        <v>2247</v>
      </c>
    </row>
    <row r="1996" spans="5:6" ht="12">
      <c r="E1996" s="102">
        <v>1993</v>
      </c>
      <c r="F1996" s="103" t="s">
        <v>2248</v>
      </c>
    </row>
    <row r="1997" spans="5:6" ht="12">
      <c r="E1997" s="102">
        <v>1994</v>
      </c>
      <c r="F1997" s="103" t="s">
        <v>2249</v>
      </c>
    </row>
    <row r="1998" spans="5:6" ht="12">
      <c r="E1998" s="102">
        <v>1995</v>
      </c>
      <c r="F1998" s="103" t="s">
        <v>2250</v>
      </c>
    </row>
    <row r="1999" spans="5:6" ht="12">
      <c r="E1999" s="102">
        <v>1996</v>
      </c>
      <c r="F1999" s="103" t="s">
        <v>2251</v>
      </c>
    </row>
    <row r="2000" spans="5:6" ht="12">
      <c r="E2000" s="102">
        <v>1997</v>
      </c>
      <c r="F2000" s="103" t="s">
        <v>2252</v>
      </c>
    </row>
    <row r="2001" spans="5:6" ht="12">
      <c r="E2001" s="102">
        <v>1998</v>
      </c>
      <c r="F2001" s="103" t="s">
        <v>2253</v>
      </c>
    </row>
    <row r="2002" spans="5:6" ht="12">
      <c r="E2002" s="102">
        <v>1999</v>
      </c>
      <c r="F2002" s="103" t="s">
        <v>2254</v>
      </c>
    </row>
    <row r="2003" spans="5:6" ht="12">
      <c r="E2003" s="102">
        <v>2000</v>
      </c>
      <c r="F2003" s="103" t="s">
        <v>2255</v>
      </c>
    </row>
    <row r="2004" spans="5:6" ht="12">
      <c r="E2004" s="102">
        <v>2001</v>
      </c>
      <c r="F2004" s="103" t="s">
        <v>2256</v>
      </c>
    </row>
    <row r="2005" spans="5:6" ht="12">
      <c r="E2005" s="102">
        <v>2002</v>
      </c>
      <c r="F2005" s="103" t="s">
        <v>2257</v>
      </c>
    </row>
    <row r="2006" spans="5:6" ht="12">
      <c r="E2006" s="102">
        <v>2003</v>
      </c>
      <c r="F2006" s="103" t="s">
        <v>2258</v>
      </c>
    </row>
    <row r="2007" spans="5:6" ht="12">
      <c r="E2007" s="102">
        <v>2004</v>
      </c>
      <c r="F2007" s="103" t="s">
        <v>2259</v>
      </c>
    </row>
    <row r="2008" spans="5:6" ht="12">
      <c r="E2008" s="102">
        <v>2005</v>
      </c>
      <c r="F2008" s="103" t="s">
        <v>39</v>
      </c>
    </row>
    <row r="2009" spans="5:6" ht="12">
      <c r="E2009" s="102">
        <v>2006</v>
      </c>
      <c r="F2009" s="103" t="s">
        <v>42</v>
      </c>
    </row>
    <row r="2010" spans="5:6" ht="12">
      <c r="E2010" s="102">
        <v>2007</v>
      </c>
      <c r="F2010" s="103" t="s">
        <v>44</v>
      </c>
    </row>
    <row r="2011" spans="5:6" ht="12">
      <c r="E2011" s="102">
        <v>2008</v>
      </c>
      <c r="F2011" s="103" t="s">
        <v>2260</v>
      </c>
    </row>
    <row r="2012" spans="5:6" ht="12">
      <c r="E2012" s="102">
        <v>2009</v>
      </c>
      <c r="F2012" s="103" t="s">
        <v>2261</v>
      </c>
    </row>
    <row r="2013" spans="5:6" ht="12">
      <c r="E2013" s="102">
        <v>2010</v>
      </c>
      <c r="F2013" s="103" t="s">
        <v>2262</v>
      </c>
    </row>
    <row r="2014" spans="5:6" ht="12">
      <c r="E2014" s="102">
        <v>2011</v>
      </c>
      <c r="F2014" s="103" t="s">
        <v>2263</v>
      </c>
    </row>
    <row r="2015" spans="5:6" ht="12">
      <c r="E2015" s="102">
        <v>2012</v>
      </c>
      <c r="F2015" s="103" t="s">
        <v>2264</v>
      </c>
    </row>
    <row r="2016" spans="5:6" ht="12">
      <c r="E2016" s="102">
        <v>2013</v>
      </c>
      <c r="F2016" s="103" t="s">
        <v>2265</v>
      </c>
    </row>
    <row r="2017" spans="5:6" ht="12">
      <c r="E2017" s="102">
        <v>2014</v>
      </c>
      <c r="F2017" s="103" t="s">
        <v>2266</v>
      </c>
    </row>
    <row r="2018" spans="5:6" ht="12">
      <c r="E2018" s="102">
        <v>2015</v>
      </c>
      <c r="F2018" s="103" t="s">
        <v>2267</v>
      </c>
    </row>
    <row r="2019" spans="5:6" ht="12">
      <c r="E2019" s="102">
        <v>2016</v>
      </c>
      <c r="F2019" s="103" t="s">
        <v>2268</v>
      </c>
    </row>
    <row r="2020" spans="5:6" ht="12">
      <c r="E2020" s="102">
        <v>2017</v>
      </c>
      <c r="F2020" s="103" t="s">
        <v>2269</v>
      </c>
    </row>
    <row r="2021" spans="5:6" ht="12">
      <c r="E2021" s="102">
        <v>2018</v>
      </c>
      <c r="F2021" s="103" t="s">
        <v>2270</v>
      </c>
    </row>
    <row r="2022" spans="5:6" ht="12">
      <c r="E2022" s="102">
        <v>2019</v>
      </c>
      <c r="F2022" s="103" t="s">
        <v>2271</v>
      </c>
    </row>
    <row r="2023" spans="5:6" ht="12">
      <c r="E2023" s="102">
        <v>2020</v>
      </c>
      <c r="F2023" s="103" t="s">
        <v>2272</v>
      </c>
    </row>
    <row r="2024" spans="5:6" ht="12">
      <c r="E2024" s="102">
        <v>2021</v>
      </c>
      <c r="F2024" s="103" t="s">
        <v>2273</v>
      </c>
    </row>
    <row r="2025" spans="5:6" ht="12">
      <c r="E2025" s="102">
        <v>2022</v>
      </c>
      <c r="F2025" s="103" t="s">
        <v>2274</v>
      </c>
    </row>
    <row r="2026" spans="5:6" ht="12">
      <c r="E2026" s="102">
        <v>2023</v>
      </c>
      <c r="F2026" s="103" t="s">
        <v>2275</v>
      </c>
    </row>
    <row r="2027" spans="5:6" ht="12">
      <c r="E2027" s="102">
        <v>2024</v>
      </c>
      <c r="F2027" s="103" t="s">
        <v>2276</v>
      </c>
    </row>
    <row r="2028" spans="5:6" ht="12">
      <c r="E2028" s="102">
        <v>2025</v>
      </c>
      <c r="F2028" s="103" t="s">
        <v>2277</v>
      </c>
    </row>
    <row r="2029" spans="5:6" ht="12">
      <c r="E2029" s="102">
        <v>2026</v>
      </c>
      <c r="F2029" s="103" t="s">
        <v>2278</v>
      </c>
    </row>
    <row r="2030" spans="5:6" ht="12">
      <c r="E2030" s="102">
        <v>2027</v>
      </c>
      <c r="F2030" s="103" t="s">
        <v>2290</v>
      </c>
    </row>
    <row r="2031" spans="5:6" ht="12">
      <c r="E2031" s="102">
        <v>2028</v>
      </c>
      <c r="F2031" s="103" t="s">
        <v>2291</v>
      </c>
    </row>
    <row r="2032" spans="5:6" ht="12">
      <c r="E2032" s="102">
        <v>2029</v>
      </c>
      <c r="F2032" s="103" t="s">
        <v>2292</v>
      </c>
    </row>
    <row r="2033" spans="5:6" ht="12">
      <c r="E2033" s="102">
        <v>2030</v>
      </c>
      <c r="F2033" s="103" t="s">
        <v>2293</v>
      </c>
    </row>
    <row r="2034" spans="5:6" ht="12">
      <c r="E2034" s="102">
        <v>2031</v>
      </c>
      <c r="F2034" s="103" t="s">
        <v>2294</v>
      </c>
    </row>
    <row r="2035" spans="5:6" ht="12">
      <c r="E2035" s="102">
        <v>2032</v>
      </c>
      <c r="F2035" s="103" t="s">
        <v>2295</v>
      </c>
    </row>
    <row r="2036" spans="5:6" ht="12">
      <c r="E2036" s="102">
        <v>2033</v>
      </c>
      <c r="F2036" s="103" t="s">
        <v>2296</v>
      </c>
    </row>
    <row r="2037" spans="5:6" ht="12">
      <c r="E2037" s="102">
        <v>2034</v>
      </c>
      <c r="F2037" s="103" t="s">
        <v>2297</v>
      </c>
    </row>
    <row r="2038" spans="5:6" ht="12">
      <c r="E2038" s="102">
        <v>2035</v>
      </c>
      <c r="F2038" s="103" t="s">
        <v>2298</v>
      </c>
    </row>
    <row r="2039" spans="5:6" ht="12">
      <c r="E2039" s="102">
        <v>2036</v>
      </c>
      <c r="F2039" s="103" t="s">
        <v>2299</v>
      </c>
    </row>
    <row r="2040" spans="5:6" ht="12">
      <c r="E2040" s="102">
        <v>2037</v>
      </c>
      <c r="F2040" s="103" t="s">
        <v>2300</v>
      </c>
    </row>
    <row r="2041" spans="5:6" ht="12">
      <c r="E2041" s="102">
        <v>2038</v>
      </c>
      <c r="F2041" s="103" t="s">
        <v>2301</v>
      </c>
    </row>
    <row r="2042" spans="5:6" ht="12">
      <c r="E2042" s="102">
        <v>2039</v>
      </c>
      <c r="F2042" s="103" t="s">
        <v>2302</v>
      </c>
    </row>
    <row r="2043" spans="5:6" ht="12">
      <c r="E2043" s="102">
        <v>2040</v>
      </c>
      <c r="F2043" s="103" t="s">
        <v>2303</v>
      </c>
    </row>
    <row r="2044" spans="5:6" ht="12">
      <c r="E2044" s="102">
        <v>2041</v>
      </c>
      <c r="F2044" s="103" t="s">
        <v>2304</v>
      </c>
    </row>
    <row r="2045" spans="5:6" ht="12">
      <c r="E2045" s="102">
        <v>2042</v>
      </c>
      <c r="F2045" s="103" t="s">
        <v>2305</v>
      </c>
    </row>
    <row r="2046" spans="5:6" ht="12">
      <c r="E2046" s="102">
        <v>2043</v>
      </c>
      <c r="F2046" s="103" t="s">
        <v>2306</v>
      </c>
    </row>
    <row r="2047" spans="5:6" ht="12">
      <c r="E2047" s="102">
        <v>2044</v>
      </c>
      <c r="F2047" s="103" t="s">
        <v>2307</v>
      </c>
    </row>
    <row r="2048" spans="5:6" ht="12">
      <c r="E2048" s="102">
        <v>2045</v>
      </c>
      <c r="F2048" s="103" t="s">
        <v>2308</v>
      </c>
    </row>
    <row r="2049" spans="5:6" ht="12">
      <c r="E2049" s="102">
        <v>2046</v>
      </c>
      <c r="F2049" s="103" t="s">
        <v>2309</v>
      </c>
    </row>
    <row r="2050" spans="5:6" ht="12">
      <c r="E2050" s="102">
        <v>2047</v>
      </c>
      <c r="F2050" s="103" t="s">
        <v>2310</v>
      </c>
    </row>
    <row r="2051" spans="5:6" ht="12">
      <c r="E2051" s="102">
        <v>2048</v>
      </c>
      <c r="F2051" s="103" t="s">
        <v>2311</v>
      </c>
    </row>
    <row r="2052" spans="5:6" ht="12">
      <c r="E2052" s="102">
        <v>2049</v>
      </c>
      <c r="F2052" s="103" t="s">
        <v>2314</v>
      </c>
    </row>
    <row r="2053" spans="5:6" ht="12">
      <c r="E2053" s="102">
        <v>2050</v>
      </c>
      <c r="F2053" s="103" t="s">
        <v>2315</v>
      </c>
    </row>
    <row r="2054" spans="5:6" ht="12">
      <c r="E2054" s="102">
        <v>2051</v>
      </c>
      <c r="F2054" s="103" t="s">
        <v>2316</v>
      </c>
    </row>
    <row r="2055" spans="5:6" ht="12">
      <c r="E2055" s="102">
        <v>2052</v>
      </c>
      <c r="F2055" s="103" t="s">
        <v>2317</v>
      </c>
    </row>
    <row r="2056" spans="5:6" ht="12">
      <c r="E2056" s="102">
        <v>2053</v>
      </c>
      <c r="F2056" s="103" t="s">
        <v>2318</v>
      </c>
    </row>
    <row r="2057" spans="5:6" ht="12">
      <c r="E2057" s="102">
        <v>2054</v>
      </c>
      <c r="F2057" s="103" t="s">
        <v>2319</v>
      </c>
    </row>
    <row r="2058" spans="5:6" ht="12">
      <c r="E2058" s="102">
        <v>2055</v>
      </c>
      <c r="F2058" s="103" t="s">
        <v>2320</v>
      </c>
    </row>
    <row r="2059" spans="5:6" ht="12">
      <c r="E2059" s="102">
        <v>2056</v>
      </c>
      <c r="F2059" s="103" t="s">
        <v>2321</v>
      </c>
    </row>
    <row r="2060" spans="5:6" ht="12">
      <c r="E2060" s="102">
        <v>2057</v>
      </c>
      <c r="F2060" s="103" t="s">
        <v>2322</v>
      </c>
    </row>
    <row r="2061" spans="5:6" ht="12">
      <c r="E2061" s="102">
        <v>2058</v>
      </c>
      <c r="F2061" s="103" t="s">
        <v>2323</v>
      </c>
    </row>
    <row r="2062" spans="5:6" ht="12">
      <c r="E2062" s="102">
        <v>2059</v>
      </c>
      <c r="F2062" s="103" t="s">
        <v>2324</v>
      </c>
    </row>
    <row r="2063" spans="5:6" ht="12">
      <c r="E2063" s="102">
        <v>2060</v>
      </c>
      <c r="F2063" s="103" t="s">
        <v>2325</v>
      </c>
    </row>
    <row r="2064" spans="5:6" ht="12">
      <c r="E2064" s="102">
        <v>2061</v>
      </c>
      <c r="F2064" s="103" t="s">
        <v>2326</v>
      </c>
    </row>
    <row r="2065" spans="5:6" ht="12">
      <c r="E2065" s="102">
        <v>2062</v>
      </c>
      <c r="F2065" s="103" t="s">
        <v>2327</v>
      </c>
    </row>
    <row r="2066" spans="5:6" ht="12">
      <c r="E2066" s="102">
        <v>2063</v>
      </c>
      <c r="F2066" s="103" t="s">
        <v>2328</v>
      </c>
    </row>
    <row r="2067" spans="5:6" ht="12">
      <c r="E2067" s="102">
        <v>2064</v>
      </c>
      <c r="F2067" s="103" t="s">
        <v>2329</v>
      </c>
    </row>
    <row r="2068" spans="5:6" ht="12">
      <c r="E2068" s="102">
        <v>2065</v>
      </c>
      <c r="F2068" s="103" t="s">
        <v>2330</v>
      </c>
    </row>
    <row r="2069" spans="5:6" ht="12">
      <c r="E2069" s="102">
        <v>2066</v>
      </c>
      <c r="F2069" s="103" t="s">
        <v>2331</v>
      </c>
    </row>
    <row r="2070" spans="5:6" ht="12">
      <c r="E2070" s="102">
        <v>2067</v>
      </c>
      <c r="F2070" s="103" t="s">
        <v>2332</v>
      </c>
    </row>
    <row r="2071" spans="5:6" ht="12">
      <c r="E2071" s="102">
        <v>2068</v>
      </c>
      <c r="F2071" s="103" t="s">
        <v>2333</v>
      </c>
    </row>
    <row r="2072" spans="5:6" ht="12">
      <c r="E2072" s="102">
        <v>2069</v>
      </c>
      <c r="F2072" s="103" t="s">
        <v>2334</v>
      </c>
    </row>
    <row r="2073" spans="5:6" ht="12">
      <c r="E2073" s="102">
        <v>2070</v>
      </c>
      <c r="F2073" s="103" t="s">
        <v>2335</v>
      </c>
    </row>
    <row r="2074" spans="5:6" ht="12">
      <c r="E2074" s="102">
        <v>2071</v>
      </c>
      <c r="F2074" s="103" t="s">
        <v>2336</v>
      </c>
    </row>
    <row r="2075" spans="5:6" ht="12">
      <c r="E2075" s="102">
        <v>2072</v>
      </c>
      <c r="F2075" s="103" t="s">
        <v>2337</v>
      </c>
    </row>
    <row r="2076" spans="5:6" ht="12">
      <c r="E2076" s="102">
        <v>2073</v>
      </c>
      <c r="F2076" s="103" t="s">
        <v>2338</v>
      </c>
    </row>
    <row r="2077" spans="5:6" ht="12">
      <c r="E2077" s="102">
        <v>2074</v>
      </c>
      <c r="F2077" s="103" t="s">
        <v>2339</v>
      </c>
    </row>
    <row r="2078" spans="5:6" ht="12">
      <c r="E2078" s="102">
        <v>2075</v>
      </c>
      <c r="F2078" s="103" t="s">
        <v>2340</v>
      </c>
    </row>
    <row r="2079" spans="5:6" ht="12">
      <c r="E2079" s="102">
        <v>2076</v>
      </c>
      <c r="F2079" s="103" t="s">
        <v>2341</v>
      </c>
    </row>
    <row r="2080" spans="5:6" ht="12">
      <c r="E2080" s="102">
        <v>2077</v>
      </c>
      <c r="F2080" s="103" t="s">
        <v>2342</v>
      </c>
    </row>
    <row r="2081" spans="5:6" ht="12">
      <c r="E2081" s="102">
        <v>2078</v>
      </c>
      <c r="F2081" s="103" t="s">
        <v>2343</v>
      </c>
    </row>
    <row r="2082" spans="5:6" ht="12">
      <c r="E2082" s="102">
        <v>2079</v>
      </c>
      <c r="F2082" s="103" t="s">
        <v>2344</v>
      </c>
    </row>
    <row r="2083" spans="5:6" ht="12">
      <c r="E2083" s="102">
        <v>2080</v>
      </c>
      <c r="F2083" s="103" t="s">
        <v>2345</v>
      </c>
    </row>
    <row r="2084" spans="5:6" ht="12">
      <c r="E2084" s="102">
        <v>2081</v>
      </c>
      <c r="F2084" s="103" t="s">
        <v>2346</v>
      </c>
    </row>
    <row r="2085" spans="5:6" ht="12">
      <c r="E2085" s="102">
        <v>2082</v>
      </c>
      <c r="F2085" s="103" t="s">
        <v>2347</v>
      </c>
    </row>
    <row r="2086" spans="5:6" ht="12">
      <c r="E2086" s="102">
        <v>2083</v>
      </c>
      <c r="F2086" s="103" t="s">
        <v>2348</v>
      </c>
    </row>
    <row r="2087" spans="5:6" ht="12">
      <c r="E2087" s="102">
        <v>2084</v>
      </c>
      <c r="F2087" s="103" t="s">
        <v>2349</v>
      </c>
    </row>
    <row r="2088" spans="5:6" ht="12">
      <c r="E2088" s="102">
        <v>2085</v>
      </c>
      <c r="F2088" s="103" t="s">
        <v>2350</v>
      </c>
    </row>
    <row r="2089" spans="5:6" ht="12">
      <c r="E2089" s="102">
        <v>2086</v>
      </c>
      <c r="F2089" s="103" t="s">
        <v>2351</v>
      </c>
    </row>
    <row r="2090" spans="5:6" ht="12">
      <c r="E2090" s="102">
        <v>2087</v>
      </c>
      <c r="F2090" s="103" t="s">
        <v>2352</v>
      </c>
    </row>
    <row r="2091" spans="5:6" ht="12">
      <c r="E2091" s="102">
        <v>2088</v>
      </c>
      <c r="F2091" s="103" t="s">
        <v>2353</v>
      </c>
    </row>
    <row r="2092" spans="5:6" ht="12">
      <c r="E2092" s="102">
        <v>2089</v>
      </c>
      <c r="F2092" s="103" t="s">
        <v>2354</v>
      </c>
    </row>
    <row r="2093" spans="5:6" ht="12">
      <c r="E2093" s="102">
        <v>2090</v>
      </c>
      <c r="F2093" s="103" t="s">
        <v>2355</v>
      </c>
    </row>
    <row r="2094" spans="5:6" ht="12">
      <c r="E2094" s="102">
        <v>2091</v>
      </c>
      <c r="F2094" s="103" t="s">
        <v>2356</v>
      </c>
    </row>
    <row r="2095" spans="5:6" ht="12">
      <c r="E2095" s="102">
        <v>2092</v>
      </c>
      <c r="F2095" s="103" t="s">
        <v>2357</v>
      </c>
    </row>
    <row r="2096" spans="5:6" ht="12">
      <c r="E2096" s="102">
        <v>2093</v>
      </c>
      <c r="F2096" s="103" t="s">
        <v>2358</v>
      </c>
    </row>
    <row r="2097" spans="5:6" ht="12">
      <c r="E2097" s="102">
        <v>2094</v>
      </c>
      <c r="F2097" s="103" t="s">
        <v>2359</v>
      </c>
    </row>
    <row r="2098" spans="5:6" ht="12">
      <c r="E2098" s="102">
        <v>2095</v>
      </c>
      <c r="F2098" s="103" t="s">
        <v>2360</v>
      </c>
    </row>
    <row r="2099" spans="5:6" ht="12">
      <c r="E2099" s="102">
        <v>2096</v>
      </c>
      <c r="F2099" s="103" t="s">
        <v>2361</v>
      </c>
    </row>
    <row r="2100" spans="5:6" ht="12">
      <c r="E2100" s="102">
        <v>2097</v>
      </c>
      <c r="F2100" s="103" t="s">
        <v>2362</v>
      </c>
    </row>
    <row r="2101" spans="5:6" ht="12">
      <c r="E2101" s="102">
        <v>2098</v>
      </c>
      <c r="F2101" s="103" t="s">
        <v>2363</v>
      </c>
    </row>
    <row r="2102" spans="5:6" ht="12">
      <c r="E2102" s="102">
        <v>2099</v>
      </c>
      <c r="F2102" s="103" t="s">
        <v>2364</v>
      </c>
    </row>
    <row r="2103" spans="5:6" ht="12">
      <c r="E2103" s="102">
        <v>2100</v>
      </c>
      <c r="F2103" s="103" t="s">
        <v>2365</v>
      </c>
    </row>
    <row r="2104" spans="5:6" ht="12">
      <c r="E2104" s="102">
        <v>2101</v>
      </c>
      <c r="F2104" s="103" t="s">
        <v>2366</v>
      </c>
    </row>
    <row r="2105" spans="5:6" ht="12">
      <c r="E2105" s="102">
        <v>2102</v>
      </c>
      <c r="F2105" s="103" t="s">
        <v>2367</v>
      </c>
    </row>
    <row r="2106" spans="5:6" ht="12">
      <c r="E2106" s="102">
        <v>2103</v>
      </c>
      <c r="F2106" s="103" t="s">
        <v>2368</v>
      </c>
    </row>
    <row r="2107" spans="5:6" ht="12">
      <c r="E2107" s="102">
        <v>2104</v>
      </c>
      <c r="F2107" s="103" t="s">
        <v>2369</v>
      </c>
    </row>
    <row r="2108" spans="5:6" ht="12">
      <c r="E2108" s="102">
        <v>2105</v>
      </c>
      <c r="F2108" s="103" t="s">
        <v>2370</v>
      </c>
    </row>
    <row r="2109" spans="5:6" ht="12">
      <c r="E2109" s="102">
        <v>2106</v>
      </c>
      <c r="F2109" s="103" t="s">
        <v>2371</v>
      </c>
    </row>
    <row r="2110" spans="5:6" ht="12">
      <c r="E2110" s="102">
        <v>2107</v>
      </c>
      <c r="F2110" s="103" t="s">
        <v>2372</v>
      </c>
    </row>
    <row r="2111" spans="5:6" ht="12">
      <c r="E2111" s="102">
        <v>2108</v>
      </c>
      <c r="F2111" s="103" t="s">
        <v>2373</v>
      </c>
    </row>
    <row r="2112" spans="5:6" ht="12">
      <c r="E2112" s="102">
        <v>2109</v>
      </c>
      <c r="F2112" s="103" t="s">
        <v>2374</v>
      </c>
    </row>
    <row r="2113" spans="5:6" ht="12">
      <c r="E2113" s="102">
        <v>2110</v>
      </c>
      <c r="F2113" s="103" t="s">
        <v>2375</v>
      </c>
    </row>
    <row r="2114" spans="5:6" ht="12">
      <c r="E2114" s="102">
        <v>2111</v>
      </c>
      <c r="F2114" s="103" t="s">
        <v>2376</v>
      </c>
    </row>
    <row r="2115" spans="5:6" ht="12">
      <c r="E2115" s="102">
        <v>2112</v>
      </c>
      <c r="F2115" s="103" t="s">
        <v>2377</v>
      </c>
    </row>
    <row r="2116" spans="5:6" ht="12">
      <c r="E2116" s="102">
        <v>2113</v>
      </c>
      <c r="F2116" s="103" t="s">
        <v>2378</v>
      </c>
    </row>
    <row r="2117" spans="5:6" ht="12">
      <c r="E2117" s="102">
        <v>2114</v>
      </c>
      <c r="F2117" s="103" t="s">
        <v>2379</v>
      </c>
    </row>
    <row r="2118" spans="5:6" ht="12">
      <c r="E2118" s="102">
        <v>2115</v>
      </c>
      <c r="F2118" s="103" t="s">
        <v>2380</v>
      </c>
    </row>
    <row r="2119" spans="5:6" ht="12">
      <c r="E2119" s="102">
        <v>2116</v>
      </c>
      <c r="F2119" s="103" t="s">
        <v>2381</v>
      </c>
    </row>
    <row r="2120" spans="5:6" ht="12">
      <c r="E2120" s="102">
        <v>2117</v>
      </c>
      <c r="F2120" s="103" t="s">
        <v>2382</v>
      </c>
    </row>
    <row r="2121" spans="5:6" ht="12">
      <c r="E2121" s="102">
        <v>2118</v>
      </c>
      <c r="F2121" s="103" t="s">
        <v>2383</v>
      </c>
    </row>
    <row r="2122" spans="5:6" ht="12">
      <c r="E2122" s="102">
        <v>2119</v>
      </c>
      <c r="F2122" s="103" t="s">
        <v>2384</v>
      </c>
    </row>
    <row r="2123" spans="5:6" ht="12">
      <c r="E2123" s="102">
        <v>2120</v>
      </c>
      <c r="F2123" s="103" t="s">
        <v>2385</v>
      </c>
    </row>
    <row r="2124" spans="5:6" ht="12">
      <c r="E2124" s="102">
        <v>2121</v>
      </c>
      <c r="F2124" s="103" t="s">
        <v>2386</v>
      </c>
    </row>
    <row r="2125" spans="5:6" ht="12">
      <c r="E2125" s="102">
        <v>2122</v>
      </c>
      <c r="F2125" s="103" t="s">
        <v>2387</v>
      </c>
    </row>
    <row r="2126" spans="5:6" ht="12">
      <c r="E2126" s="102">
        <v>2123</v>
      </c>
      <c r="F2126" s="103" t="s">
        <v>2388</v>
      </c>
    </row>
    <row r="2127" spans="5:6" ht="12">
      <c r="E2127" s="102">
        <v>2124</v>
      </c>
      <c r="F2127" s="103" t="s">
        <v>2389</v>
      </c>
    </row>
    <row r="2128" spans="5:6" ht="12">
      <c r="E2128" s="102">
        <v>2125</v>
      </c>
      <c r="F2128" s="103" t="s">
        <v>2390</v>
      </c>
    </row>
    <row r="2129" spans="5:6" ht="12">
      <c r="E2129" s="102">
        <v>2126</v>
      </c>
      <c r="F2129" s="103" t="s">
        <v>2391</v>
      </c>
    </row>
    <row r="2130" spans="5:6" ht="12">
      <c r="E2130" s="102">
        <v>2127</v>
      </c>
      <c r="F2130" s="103" t="s">
        <v>2392</v>
      </c>
    </row>
    <row r="2131" spans="5:6" ht="12">
      <c r="E2131" s="102">
        <v>2128</v>
      </c>
      <c r="F2131" s="103" t="s">
        <v>2393</v>
      </c>
    </row>
    <row r="2132" spans="5:6" ht="12">
      <c r="E2132" s="102">
        <v>2129</v>
      </c>
      <c r="F2132" s="103" t="s">
        <v>2394</v>
      </c>
    </row>
    <row r="2133" spans="5:6" ht="12">
      <c r="E2133" s="102">
        <v>2130</v>
      </c>
      <c r="F2133" s="103" t="s">
        <v>2395</v>
      </c>
    </row>
    <row r="2134" spans="5:6" ht="12">
      <c r="E2134" s="102">
        <v>2131</v>
      </c>
      <c r="F2134" s="103" t="s">
        <v>2396</v>
      </c>
    </row>
    <row r="2135" spans="5:6" ht="12">
      <c r="E2135" s="102">
        <v>2132</v>
      </c>
      <c r="F2135" s="103" t="s">
        <v>2397</v>
      </c>
    </row>
    <row r="2136" spans="5:6" ht="12">
      <c r="E2136" s="102">
        <v>2133</v>
      </c>
      <c r="F2136" s="103" t="s">
        <v>2398</v>
      </c>
    </row>
    <row r="2137" spans="5:6" ht="12">
      <c r="E2137" s="102">
        <v>2134</v>
      </c>
      <c r="F2137" s="103" t="s">
        <v>2399</v>
      </c>
    </row>
    <row r="2138" spans="5:6" ht="12">
      <c r="E2138" s="102">
        <v>2135</v>
      </c>
      <c r="F2138" s="103" t="s">
        <v>2400</v>
      </c>
    </row>
    <row r="2139" spans="5:6" ht="12">
      <c r="E2139" s="102">
        <v>2136</v>
      </c>
      <c r="F2139" s="103" t="s">
        <v>2401</v>
      </c>
    </row>
    <row r="2140" spans="5:6" ht="12">
      <c r="E2140" s="102">
        <v>2137</v>
      </c>
      <c r="F2140" s="103" t="s">
        <v>2402</v>
      </c>
    </row>
    <row r="2141" spans="5:6" ht="12">
      <c r="E2141" s="102">
        <v>2138</v>
      </c>
      <c r="F2141" s="103" t="s">
        <v>2403</v>
      </c>
    </row>
    <row r="2142" spans="5:6" ht="12">
      <c r="E2142" s="102">
        <v>2139</v>
      </c>
      <c r="F2142" s="103" t="s">
        <v>2404</v>
      </c>
    </row>
    <row r="2143" spans="5:6" ht="12">
      <c r="E2143" s="102">
        <v>2140</v>
      </c>
      <c r="F2143" s="103" t="s">
        <v>2405</v>
      </c>
    </row>
    <row r="2144" spans="5:6" ht="12">
      <c r="E2144" s="102">
        <v>2141</v>
      </c>
      <c r="F2144" s="103" t="s">
        <v>2406</v>
      </c>
    </row>
    <row r="2145" spans="5:6" ht="12">
      <c r="E2145" s="102">
        <v>2142</v>
      </c>
      <c r="F2145" s="103" t="s">
        <v>2407</v>
      </c>
    </row>
    <row r="2146" spans="5:6" ht="12">
      <c r="E2146" s="102">
        <v>2143</v>
      </c>
      <c r="F2146" s="103" t="s">
        <v>2408</v>
      </c>
    </row>
    <row r="2147" spans="5:6" ht="12">
      <c r="E2147" s="102">
        <v>2144</v>
      </c>
      <c r="F2147" s="103" t="s">
        <v>2409</v>
      </c>
    </row>
    <row r="2148" spans="5:6" ht="12">
      <c r="E2148" s="102">
        <v>2145</v>
      </c>
      <c r="F2148" s="103" t="s">
        <v>2410</v>
      </c>
    </row>
    <row r="2149" spans="5:6" ht="12">
      <c r="E2149" s="102">
        <v>2146</v>
      </c>
      <c r="F2149" s="103" t="s">
        <v>2411</v>
      </c>
    </row>
    <row r="2150" spans="5:6" ht="12">
      <c r="E2150" s="102">
        <v>2147</v>
      </c>
      <c r="F2150" s="103" t="s">
        <v>2412</v>
      </c>
    </row>
    <row r="2151" spans="5:6" ht="12">
      <c r="E2151" s="102">
        <v>2148</v>
      </c>
      <c r="F2151" s="103" t="s">
        <v>2413</v>
      </c>
    </row>
    <row r="2152" spans="5:6" ht="12">
      <c r="E2152" s="102">
        <v>2149</v>
      </c>
      <c r="F2152" s="103" t="s">
        <v>2414</v>
      </c>
    </row>
    <row r="2153" spans="5:6" ht="12">
      <c r="E2153" s="102">
        <v>2150</v>
      </c>
      <c r="F2153" s="103" t="s">
        <v>2415</v>
      </c>
    </row>
    <row r="2154" spans="5:6" ht="12">
      <c r="E2154" s="102">
        <v>2151</v>
      </c>
      <c r="F2154" s="103" t="s">
        <v>2416</v>
      </c>
    </row>
    <row r="2155" spans="5:6" ht="12">
      <c r="E2155" s="102">
        <v>2152</v>
      </c>
      <c r="F2155" s="103" t="s">
        <v>2417</v>
      </c>
    </row>
    <row r="2156" spans="5:6" ht="12">
      <c r="E2156" s="102">
        <v>2153</v>
      </c>
      <c r="F2156" s="103" t="s">
        <v>2418</v>
      </c>
    </row>
    <row r="2157" spans="5:6" ht="12">
      <c r="E2157" s="102">
        <v>2154</v>
      </c>
      <c r="F2157" s="103" t="s">
        <v>2419</v>
      </c>
    </row>
    <row r="2158" spans="5:6" ht="12">
      <c r="E2158" s="102">
        <v>2155</v>
      </c>
      <c r="F2158" s="103" t="s">
        <v>2420</v>
      </c>
    </row>
    <row r="2159" spans="5:6" ht="12">
      <c r="E2159" s="102">
        <v>2156</v>
      </c>
      <c r="F2159" s="103" t="s">
        <v>2421</v>
      </c>
    </row>
    <row r="2160" spans="5:6" ht="12">
      <c r="E2160" s="102">
        <v>2157</v>
      </c>
      <c r="F2160" s="103" t="s">
        <v>2422</v>
      </c>
    </row>
    <row r="2161" spans="5:6" ht="12">
      <c r="E2161" s="102">
        <v>2158</v>
      </c>
      <c r="F2161" s="103" t="s">
        <v>2423</v>
      </c>
    </row>
    <row r="2162" spans="5:6" ht="12">
      <c r="E2162" s="102">
        <v>2159</v>
      </c>
      <c r="F2162" s="103" t="s">
        <v>2424</v>
      </c>
    </row>
    <row r="2163" spans="5:6" ht="12">
      <c r="E2163" s="102">
        <v>2160</v>
      </c>
      <c r="F2163" s="103" t="s">
        <v>2425</v>
      </c>
    </row>
    <row r="2164" spans="5:6" ht="12">
      <c r="E2164" s="102">
        <v>2161</v>
      </c>
      <c r="F2164" s="103" t="s">
        <v>2426</v>
      </c>
    </row>
    <row r="2165" spans="5:6" ht="12">
      <c r="E2165" s="102">
        <v>2162</v>
      </c>
      <c r="F2165" s="103" t="s">
        <v>2427</v>
      </c>
    </row>
    <row r="2166" spans="5:6" ht="12">
      <c r="E2166" s="102">
        <v>2163</v>
      </c>
      <c r="F2166" s="103" t="s">
        <v>2428</v>
      </c>
    </row>
    <row r="2167" spans="5:6" ht="12">
      <c r="E2167" s="102">
        <v>2164</v>
      </c>
      <c r="F2167" s="103" t="s">
        <v>2429</v>
      </c>
    </row>
    <row r="2168" spans="5:6" ht="12">
      <c r="E2168" s="102">
        <v>2165</v>
      </c>
      <c r="F2168" s="103" t="s">
        <v>2430</v>
      </c>
    </row>
    <row r="2169" spans="5:6" ht="12">
      <c r="E2169" s="102">
        <v>2166</v>
      </c>
      <c r="F2169" s="103" t="s">
        <v>2431</v>
      </c>
    </row>
    <row r="2170" spans="5:6" ht="12">
      <c r="E2170" s="102">
        <v>2167</v>
      </c>
      <c r="F2170" s="103" t="s">
        <v>2432</v>
      </c>
    </row>
    <row r="2171" spans="5:6" ht="12">
      <c r="E2171" s="102">
        <v>2168</v>
      </c>
      <c r="F2171" s="103" t="s">
        <v>2433</v>
      </c>
    </row>
    <row r="2172" spans="5:6" ht="12">
      <c r="E2172" s="102">
        <v>2169</v>
      </c>
      <c r="F2172" s="103" t="s">
        <v>2434</v>
      </c>
    </row>
    <row r="2173" spans="5:6" ht="12">
      <c r="E2173" s="102">
        <v>2170</v>
      </c>
      <c r="F2173" s="103" t="s">
        <v>2435</v>
      </c>
    </row>
    <row r="2174" spans="5:6" ht="12">
      <c r="E2174" s="102">
        <v>2171</v>
      </c>
      <c r="F2174" s="103" t="s">
        <v>2436</v>
      </c>
    </row>
    <row r="2175" spans="5:6" ht="12">
      <c r="E2175" s="102">
        <v>2172</v>
      </c>
      <c r="F2175" s="103" t="s">
        <v>2437</v>
      </c>
    </row>
    <row r="2176" spans="5:6" ht="12">
      <c r="E2176" s="102">
        <v>2173</v>
      </c>
      <c r="F2176" s="103" t="s">
        <v>2438</v>
      </c>
    </row>
    <row r="2177" spans="5:6" ht="12">
      <c r="E2177" s="102">
        <v>2174</v>
      </c>
      <c r="F2177" s="103" t="s">
        <v>2439</v>
      </c>
    </row>
    <row r="2178" spans="5:6" ht="12">
      <c r="E2178" s="102">
        <v>2175</v>
      </c>
      <c r="F2178" s="103" t="s">
        <v>2440</v>
      </c>
    </row>
    <row r="2179" spans="5:6" ht="12">
      <c r="E2179" s="102">
        <v>2176</v>
      </c>
      <c r="F2179" s="103" t="s">
        <v>2441</v>
      </c>
    </row>
    <row r="2180" spans="5:6" ht="12">
      <c r="E2180" s="102">
        <v>2177</v>
      </c>
      <c r="F2180" s="103" t="s">
        <v>2442</v>
      </c>
    </row>
    <row r="2181" spans="5:6" ht="12">
      <c r="E2181" s="102">
        <v>2178</v>
      </c>
      <c r="F2181" s="103" t="s">
        <v>2443</v>
      </c>
    </row>
    <row r="2182" spans="5:6" ht="12">
      <c r="E2182" s="102">
        <v>2179</v>
      </c>
      <c r="F2182" s="103" t="s">
        <v>2444</v>
      </c>
    </row>
    <row r="2183" spans="5:6" ht="12">
      <c r="E2183" s="102">
        <v>2180</v>
      </c>
      <c r="F2183" s="103" t="s">
        <v>2445</v>
      </c>
    </row>
    <row r="2184" spans="5:6" ht="12">
      <c r="E2184" s="102">
        <v>2181</v>
      </c>
      <c r="F2184" s="103" t="s">
        <v>2446</v>
      </c>
    </row>
    <row r="2185" spans="5:6" ht="12">
      <c r="E2185" s="102">
        <v>2182</v>
      </c>
      <c r="F2185" s="103" t="s">
        <v>2447</v>
      </c>
    </row>
    <row r="2186" spans="5:6" ht="12">
      <c r="E2186" s="102">
        <v>2183</v>
      </c>
      <c r="F2186" s="103" t="s">
        <v>2448</v>
      </c>
    </row>
    <row r="2187" spans="5:6" ht="12">
      <c r="E2187" s="102">
        <v>2184</v>
      </c>
      <c r="F2187" s="103" t="s">
        <v>2449</v>
      </c>
    </row>
    <row r="2188" spans="5:6" ht="12">
      <c r="E2188" s="102">
        <v>2185</v>
      </c>
      <c r="F2188" s="103" t="s">
        <v>2450</v>
      </c>
    </row>
    <row r="2189" spans="5:6" ht="12">
      <c r="E2189" s="102">
        <v>2186</v>
      </c>
      <c r="F2189" s="103" t="s">
        <v>2451</v>
      </c>
    </row>
    <row r="2190" spans="5:6" ht="12">
      <c r="E2190" s="102">
        <v>2187</v>
      </c>
      <c r="F2190" s="103" t="s">
        <v>2452</v>
      </c>
    </row>
    <row r="2191" spans="5:6" ht="12">
      <c r="E2191" s="102">
        <v>2188</v>
      </c>
      <c r="F2191" s="103" t="s">
        <v>2453</v>
      </c>
    </row>
    <row r="2192" spans="5:6" ht="12">
      <c r="E2192" s="102">
        <v>2189</v>
      </c>
      <c r="F2192" s="103" t="s">
        <v>2454</v>
      </c>
    </row>
    <row r="2193" spans="5:6" ht="12">
      <c r="E2193" s="102">
        <v>2190</v>
      </c>
      <c r="F2193" s="103" t="s">
        <v>2455</v>
      </c>
    </row>
    <row r="2194" spans="5:6" ht="12">
      <c r="E2194" s="102">
        <v>2191</v>
      </c>
      <c r="F2194" s="103" t="s">
        <v>2457</v>
      </c>
    </row>
    <row r="2195" spans="5:6" ht="12">
      <c r="E2195" s="102">
        <v>2192</v>
      </c>
      <c r="F2195" s="103" t="s">
        <v>2458</v>
      </c>
    </row>
    <row r="2196" spans="5:6" ht="12">
      <c r="E2196" s="102">
        <v>2193</v>
      </c>
      <c r="F2196" s="103" t="s">
        <v>2459</v>
      </c>
    </row>
    <row r="2197" spans="5:6" ht="12">
      <c r="E2197" s="102">
        <v>2194</v>
      </c>
      <c r="F2197" s="103" t="s">
        <v>2460</v>
      </c>
    </row>
    <row r="2198" spans="5:6" ht="12">
      <c r="E2198" s="102">
        <v>2195</v>
      </c>
      <c r="F2198" s="103" t="s">
        <v>2461</v>
      </c>
    </row>
    <row r="2199" spans="5:6" ht="12">
      <c r="E2199" s="102">
        <v>2196</v>
      </c>
      <c r="F2199" s="103" t="s">
        <v>2462</v>
      </c>
    </row>
    <row r="2200" spans="5:6" ht="12">
      <c r="E2200" s="102">
        <v>2197</v>
      </c>
      <c r="F2200" s="103" t="s">
        <v>2463</v>
      </c>
    </row>
    <row r="2201" spans="5:6" ht="12">
      <c r="E2201" s="102">
        <v>2198</v>
      </c>
      <c r="F2201" s="103" t="s">
        <v>2464</v>
      </c>
    </row>
    <row r="2202" spans="5:6" ht="12">
      <c r="E2202" s="102">
        <v>2199</v>
      </c>
      <c r="F2202" s="103" t="s">
        <v>2465</v>
      </c>
    </row>
    <row r="2203" spans="5:6" ht="12">
      <c r="E2203" s="102">
        <v>2200</v>
      </c>
      <c r="F2203" s="103" t="s">
        <v>2466</v>
      </c>
    </row>
    <row r="2204" spans="5:6" ht="12">
      <c r="E2204" s="102">
        <v>2201</v>
      </c>
      <c r="F2204" s="103" t="s">
        <v>2467</v>
      </c>
    </row>
    <row r="2205" spans="5:6" ht="12">
      <c r="E2205" s="102">
        <v>2202</v>
      </c>
      <c r="F2205" s="103" t="s">
        <v>2468</v>
      </c>
    </row>
    <row r="2206" spans="5:6" ht="12">
      <c r="E2206" s="102">
        <v>2203</v>
      </c>
      <c r="F2206" s="103" t="s">
        <v>2469</v>
      </c>
    </row>
    <row r="2207" spans="5:6" ht="12">
      <c r="E2207" s="102">
        <v>2204</v>
      </c>
      <c r="F2207" s="103" t="s">
        <v>2470</v>
      </c>
    </row>
    <row r="2208" spans="5:6" ht="12">
      <c r="E2208" s="102">
        <v>2205</v>
      </c>
      <c r="F2208" s="103" t="s">
        <v>2471</v>
      </c>
    </row>
    <row r="2209" spans="5:6" ht="12">
      <c r="E2209" s="102">
        <v>2206</v>
      </c>
      <c r="F2209" s="103" t="s">
        <v>2472</v>
      </c>
    </row>
    <row r="2210" spans="5:6" ht="12">
      <c r="E2210" s="102">
        <v>2207</v>
      </c>
      <c r="F2210" s="103" t="s">
        <v>2473</v>
      </c>
    </row>
    <row r="2211" spans="5:6" ht="12">
      <c r="E2211" s="102">
        <v>2208</v>
      </c>
      <c r="F2211" s="103" t="s">
        <v>2474</v>
      </c>
    </row>
    <row r="2212" spans="5:6" ht="12">
      <c r="E2212" s="102">
        <v>2209</v>
      </c>
      <c r="F2212" s="103" t="s">
        <v>2475</v>
      </c>
    </row>
    <row r="2213" spans="5:6" ht="12">
      <c r="E2213" s="102">
        <v>2210</v>
      </c>
      <c r="F2213" s="103" t="s">
        <v>2476</v>
      </c>
    </row>
    <row r="2214" spans="5:6" ht="12">
      <c r="E2214" s="102">
        <v>2211</v>
      </c>
      <c r="F2214" s="103" t="s">
        <v>2477</v>
      </c>
    </row>
    <row r="2215" spans="5:6" ht="12">
      <c r="E2215" s="102">
        <v>2212</v>
      </c>
      <c r="F2215" s="103" t="s">
        <v>2478</v>
      </c>
    </row>
    <row r="2216" spans="5:6" ht="12">
      <c r="E2216" s="102">
        <v>2213</v>
      </c>
      <c r="F2216" s="103" t="s">
        <v>2479</v>
      </c>
    </row>
    <row r="2217" spans="5:6" ht="12">
      <c r="E2217" s="102">
        <v>2214</v>
      </c>
      <c r="F2217" s="103" t="s">
        <v>2480</v>
      </c>
    </row>
    <row r="2218" spans="5:6" ht="12">
      <c r="E2218" s="102">
        <v>2215</v>
      </c>
      <c r="F2218" s="103" t="s">
        <v>2481</v>
      </c>
    </row>
    <row r="2219" spans="5:6" ht="12">
      <c r="E2219" s="102">
        <v>2216</v>
      </c>
      <c r="F2219" s="103" t="s">
        <v>2482</v>
      </c>
    </row>
    <row r="2220" spans="5:6" ht="12">
      <c r="E2220" s="102">
        <v>2217</v>
      </c>
      <c r="F2220" s="103" t="s">
        <v>2483</v>
      </c>
    </row>
    <row r="2221" spans="5:6" ht="12">
      <c r="E2221" s="102">
        <v>2218</v>
      </c>
      <c r="F2221" s="103" t="s">
        <v>2484</v>
      </c>
    </row>
    <row r="2222" spans="5:6" ht="12">
      <c r="E2222" s="102">
        <v>2219</v>
      </c>
      <c r="F2222" s="103" t="s">
        <v>2493</v>
      </c>
    </row>
    <row r="2223" spans="5:6" ht="12">
      <c r="E2223" s="102">
        <v>2220</v>
      </c>
      <c r="F2223" s="103" t="s">
        <v>2494</v>
      </c>
    </row>
    <row r="2224" spans="5:6" ht="12">
      <c r="E2224" s="102">
        <v>2221</v>
      </c>
      <c r="F2224" s="103" t="s">
        <v>2495</v>
      </c>
    </row>
    <row r="2225" spans="5:6" ht="12">
      <c r="E2225" s="102">
        <v>2222</v>
      </c>
      <c r="F2225" s="103" t="s">
        <v>2496</v>
      </c>
    </row>
    <row r="2226" spans="5:6" ht="12">
      <c r="E2226" s="102">
        <v>2223</v>
      </c>
      <c r="F2226" s="103" t="s">
        <v>2497</v>
      </c>
    </row>
    <row r="2227" spans="5:6" ht="12">
      <c r="E2227" s="102">
        <v>2224</v>
      </c>
      <c r="F2227" s="103" t="s">
        <v>2498</v>
      </c>
    </row>
    <row r="2228" spans="5:6" ht="12">
      <c r="E2228" s="102">
        <v>2225</v>
      </c>
      <c r="F2228" s="103" t="s">
        <v>2499</v>
      </c>
    </row>
    <row r="2229" spans="5:6" ht="12">
      <c r="E2229" s="102">
        <v>2226</v>
      </c>
      <c r="F2229" s="103" t="s">
        <v>2500</v>
      </c>
    </row>
    <row r="2230" spans="5:6" ht="12">
      <c r="E2230" s="102">
        <v>2227</v>
      </c>
      <c r="F2230" s="103" t="s">
        <v>2501</v>
      </c>
    </row>
    <row r="2231" spans="5:6" ht="12">
      <c r="E2231" s="102">
        <v>2228</v>
      </c>
      <c r="F2231" s="103" t="s">
        <v>2502</v>
      </c>
    </row>
    <row r="2232" spans="5:6" ht="12">
      <c r="E2232" s="102">
        <v>2229</v>
      </c>
      <c r="F2232" s="103" t="s">
        <v>2503</v>
      </c>
    </row>
    <row r="2233" spans="5:6" ht="12">
      <c r="E2233" s="102">
        <v>2230</v>
      </c>
      <c r="F2233" s="103" t="s">
        <v>2504</v>
      </c>
    </row>
    <row r="2234" spans="5:6" ht="12">
      <c r="E2234" s="102">
        <v>2231</v>
      </c>
      <c r="F2234" s="103" t="s">
        <v>2505</v>
      </c>
    </row>
    <row r="2235" spans="5:6" ht="12">
      <c r="E2235" s="102">
        <v>2232</v>
      </c>
      <c r="F2235" s="103" t="s">
        <v>2506</v>
      </c>
    </row>
    <row r="2236" spans="5:6" ht="12">
      <c r="E2236" s="102">
        <v>2233</v>
      </c>
      <c r="F2236" s="103" t="s">
        <v>2507</v>
      </c>
    </row>
    <row r="2237" spans="5:6" ht="12">
      <c r="E2237" s="102">
        <v>2234</v>
      </c>
      <c r="F2237" s="103" t="s">
        <v>2508</v>
      </c>
    </row>
    <row r="2238" spans="5:6" ht="12">
      <c r="E2238" s="102">
        <v>2235</v>
      </c>
      <c r="F2238" s="103" t="s">
        <v>2509</v>
      </c>
    </row>
    <row r="2239" spans="5:6" ht="12">
      <c r="E2239" s="102">
        <v>2236</v>
      </c>
      <c r="F2239" s="103" t="s">
        <v>2510</v>
      </c>
    </row>
    <row r="2240" spans="5:6" ht="12">
      <c r="E2240" s="102">
        <v>2237</v>
      </c>
      <c r="F2240" s="103" t="s">
        <v>2511</v>
      </c>
    </row>
    <row r="2241" spans="5:6" ht="12">
      <c r="E2241" s="102">
        <v>2238</v>
      </c>
      <c r="F2241" s="103" t="s">
        <v>2512</v>
      </c>
    </row>
    <row r="2242" spans="5:6" ht="12">
      <c r="E2242" s="102">
        <v>2239</v>
      </c>
      <c r="F2242" s="103" t="s">
        <v>2513</v>
      </c>
    </row>
    <row r="2243" spans="5:6" ht="12">
      <c r="E2243" s="102">
        <v>2240</v>
      </c>
      <c r="F2243" s="103" t="s">
        <v>2514</v>
      </c>
    </row>
    <row r="2244" spans="5:6" ht="12">
      <c r="E2244" s="102">
        <v>2241</v>
      </c>
      <c r="F2244" s="103" t="s">
        <v>2515</v>
      </c>
    </row>
    <row r="2245" spans="5:6" ht="12">
      <c r="E2245" s="102">
        <v>2242</v>
      </c>
      <c r="F2245" s="103" t="s">
        <v>2516</v>
      </c>
    </row>
    <row r="2246" spans="5:6" ht="12">
      <c r="E2246" s="102">
        <v>2243</v>
      </c>
      <c r="F2246" s="103" t="s">
        <v>2517</v>
      </c>
    </row>
    <row r="2247" spans="5:6" ht="12">
      <c r="E2247" s="102">
        <v>2244</v>
      </c>
      <c r="F2247" s="103" t="s">
        <v>2518</v>
      </c>
    </row>
    <row r="2248" spans="5:6" ht="12">
      <c r="E2248" s="102">
        <v>2245</v>
      </c>
      <c r="F2248" s="103" t="s">
        <v>2519</v>
      </c>
    </row>
    <row r="2249" spans="5:6" ht="12">
      <c r="E2249" s="102">
        <v>2246</v>
      </c>
      <c r="F2249" s="103" t="s">
        <v>2520</v>
      </c>
    </row>
    <row r="2250" spans="5:6" ht="12">
      <c r="E2250" s="102">
        <v>2247</v>
      </c>
      <c r="F2250" s="103" t="s">
        <v>2521</v>
      </c>
    </row>
    <row r="2251" spans="5:6" ht="12">
      <c r="E2251" s="102">
        <v>2248</v>
      </c>
      <c r="F2251" s="103" t="s">
        <v>2522</v>
      </c>
    </row>
    <row r="2252" spans="5:6" ht="12">
      <c r="E2252" s="102">
        <v>2249</v>
      </c>
      <c r="F2252" s="103" t="s">
        <v>2523</v>
      </c>
    </row>
    <row r="2253" spans="5:6" ht="12">
      <c r="E2253" s="102">
        <v>2250</v>
      </c>
      <c r="F2253" s="103" t="s">
        <v>2524</v>
      </c>
    </row>
    <row r="2254" spans="5:6" ht="12">
      <c r="E2254" s="102">
        <v>2251</v>
      </c>
      <c r="F2254" s="103" t="s">
        <v>2525</v>
      </c>
    </row>
    <row r="2255" spans="5:6" ht="12">
      <c r="E2255" s="102">
        <v>2252</v>
      </c>
      <c r="F2255" s="103" t="s">
        <v>2526</v>
      </c>
    </row>
    <row r="2256" spans="5:6" ht="12">
      <c r="E2256" s="102">
        <v>2253</v>
      </c>
      <c r="F2256" s="103" t="s">
        <v>2527</v>
      </c>
    </row>
    <row r="2257" spans="5:6" ht="12">
      <c r="E2257" s="102">
        <v>2254</v>
      </c>
      <c r="F2257" s="103" t="s">
        <v>2528</v>
      </c>
    </row>
    <row r="2258" spans="5:6" ht="12">
      <c r="E2258" s="102">
        <v>2255</v>
      </c>
      <c r="F2258" s="103" t="s">
        <v>2529</v>
      </c>
    </row>
    <row r="2259" spans="5:6" ht="12">
      <c r="E2259" s="102">
        <v>2256</v>
      </c>
      <c r="F2259" s="103" t="s">
        <v>2530</v>
      </c>
    </row>
    <row r="2260" spans="5:6" ht="12">
      <c r="E2260" s="102">
        <v>2257</v>
      </c>
      <c r="F2260" s="103" t="s">
        <v>2531</v>
      </c>
    </row>
    <row r="2261" spans="5:6" ht="12">
      <c r="E2261" s="102">
        <v>2258</v>
      </c>
      <c r="F2261" s="103" t="s">
        <v>2532</v>
      </c>
    </row>
    <row r="2262" spans="5:6" ht="12">
      <c r="E2262" s="102">
        <v>2259</v>
      </c>
      <c r="F2262" s="103" t="s">
        <v>2533</v>
      </c>
    </row>
    <row r="2263" spans="5:6" ht="12">
      <c r="E2263" s="102">
        <v>2260</v>
      </c>
      <c r="F2263" s="103" t="s">
        <v>2534</v>
      </c>
    </row>
    <row r="2264" spans="5:6" ht="12">
      <c r="E2264" s="102">
        <v>2261</v>
      </c>
      <c r="F2264" s="103" t="s">
        <v>2535</v>
      </c>
    </row>
    <row r="2265" spans="5:6" ht="12">
      <c r="E2265" s="102">
        <v>2262</v>
      </c>
      <c r="F2265" s="103" t="s">
        <v>2536</v>
      </c>
    </row>
    <row r="2266" spans="5:6" ht="12">
      <c r="E2266" s="102">
        <v>2263</v>
      </c>
      <c r="F2266" s="103" t="s">
        <v>2537</v>
      </c>
    </row>
    <row r="2267" spans="5:6" ht="12">
      <c r="E2267" s="102">
        <v>2264</v>
      </c>
      <c r="F2267" s="103" t="s">
        <v>2538</v>
      </c>
    </row>
    <row r="2268" spans="5:6" ht="12">
      <c r="E2268" s="102">
        <v>2265</v>
      </c>
      <c r="F2268" s="103" t="s">
        <v>2539</v>
      </c>
    </row>
    <row r="2269" spans="5:6" ht="12">
      <c r="E2269" s="102">
        <v>2266</v>
      </c>
      <c r="F2269" s="103" t="s">
        <v>2540</v>
      </c>
    </row>
    <row r="2270" spans="5:6" ht="12">
      <c r="E2270" s="102">
        <v>2267</v>
      </c>
      <c r="F2270" s="103" t="s">
        <v>2541</v>
      </c>
    </row>
    <row r="2271" spans="5:6" ht="12">
      <c r="E2271" s="102">
        <v>2268</v>
      </c>
      <c r="F2271" s="103" t="s">
        <v>2542</v>
      </c>
    </row>
    <row r="2272" spans="5:6" ht="12">
      <c r="E2272" s="102">
        <v>2269</v>
      </c>
      <c r="F2272" s="103" t="s">
        <v>2543</v>
      </c>
    </row>
    <row r="2273" spans="5:6" ht="12">
      <c r="E2273" s="102">
        <v>2270</v>
      </c>
      <c r="F2273" s="103" t="s">
        <v>2544</v>
      </c>
    </row>
    <row r="2274" spans="5:6" ht="12">
      <c r="E2274" s="102">
        <v>2271</v>
      </c>
      <c r="F2274" s="103" t="s">
        <v>2545</v>
      </c>
    </row>
    <row r="2275" spans="5:6" ht="12">
      <c r="E2275" s="102">
        <v>2272</v>
      </c>
      <c r="F2275" s="103" t="s">
        <v>2546</v>
      </c>
    </row>
    <row r="2276" spans="5:6" ht="12">
      <c r="E2276" s="102">
        <v>2273</v>
      </c>
      <c r="F2276" s="103" t="s">
        <v>2547</v>
      </c>
    </row>
    <row r="2277" spans="5:6" ht="12">
      <c r="E2277" s="102">
        <v>2274</v>
      </c>
      <c r="F2277" s="103" t="s">
        <v>2548</v>
      </c>
    </row>
    <row r="2278" spans="5:6" ht="12">
      <c r="E2278" s="102">
        <v>2275</v>
      </c>
      <c r="F2278" s="103" t="s">
        <v>2549</v>
      </c>
    </row>
    <row r="2279" spans="5:6" ht="12">
      <c r="E2279" s="102">
        <v>2276</v>
      </c>
      <c r="F2279" s="103" t="s">
        <v>2550</v>
      </c>
    </row>
    <row r="2280" spans="5:6" ht="12">
      <c r="E2280" s="102">
        <v>2277</v>
      </c>
      <c r="F2280" s="103" t="s">
        <v>2551</v>
      </c>
    </row>
    <row r="2281" spans="5:6" ht="12">
      <c r="E2281" s="102">
        <v>2278</v>
      </c>
      <c r="F2281" s="103" t="s">
        <v>2552</v>
      </c>
    </row>
    <row r="2282" spans="5:6" ht="12">
      <c r="E2282" s="102">
        <v>2279</v>
      </c>
      <c r="F2282" s="103" t="s">
        <v>2553</v>
      </c>
    </row>
    <row r="2283" spans="5:6" ht="12">
      <c r="E2283" s="102">
        <v>2280</v>
      </c>
      <c r="F2283" s="103" t="s">
        <v>2554</v>
      </c>
    </row>
    <row r="2284" spans="5:6" ht="12">
      <c r="E2284" s="102">
        <v>2281</v>
      </c>
      <c r="F2284" s="103" t="s">
        <v>2555</v>
      </c>
    </row>
    <row r="2285" spans="5:6" ht="12">
      <c r="E2285" s="102">
        <v>2282</v>
      </c>
      <c r="F2285" s="103" t="s">
        <v>2556</v>
      </c>
    </row>
    <row r="2286" spans="5:6" ht="12">
      <c r="E2286" s="102">
        <v>2283</v>
      </c>
      <c r="F2286" s="103" t="s">
        <v>2557</v>
      </c>
    </row>
    <row r="2287" spans="5:6" ht="12">
      <c r="E2287" s="102">
        <v>2284</v>
      </c>
      <c r="F2287" s="103" t="s">
        <v>2558</v>
      </c>
    </row>
    <row r="2288" spans="5:6" ht="12">
      <c r="E2288" s="102">
        <v>2285</v>
      </c>
      <c r="F2288" s="103" t="s">
        <v>2559</v>
      </c>
    </row>
    <row r="2289" spans="5:6" ht="12">
      <c r="E2289" s="102">
        <v>2286</v>
      </c>
      <c r="F2289" s="103" t="s">
        <v>2560</v>
      </c>
    </row>
    <row r="2290" spans="5:6" ht="12">
      <c r="E2290" s="102">
        <v>2287</v>
      </c>
      <c r="F2290" s="103" t="s">
        <v>2561</v>
      </c>
    </row>
    <row r="2291" spans="5:6" ht="12">
      <c r="E2291" s="102">
        <v>2288</v>
      </c>
      <c r="F2291" s="103" t="s">
        <v>2562</v>
      </c>
    </row>
    <row r="2292" spans="5:6" ht="12">
      <c r="E2292" s="102">
        <v>2289</v>
      </c>
      <c r="F2292" s="103" t="s">
        <v>2563</v>
      </c>
    </row>
    <row r="2293" spans="5:6" ht="12">
      <c r="E2293" s="102">
        <v>2290</v>
      </c>
      <c r="F2293" s="103" t="s">
        <v>2564</v>
      </c>
    </row>
    <row r="2294" spans="5:6" ht="12">
      <c r="E2294" s="102">
        <v>2291</v>
      </c>
      <c r="F2294" s="103" t="s">
        <v>2565</v>
      </c>
    </row>
    <row r="2295" spans="5:6" ht="12">
      <c r="E2295" s="102">
        <v>2292</v>
      </c>
      <c r="F2295" s="103" t="s">
        <v>2566</v>
      </c>
    </row>
    <row r="2296" spans="5:6" ht="12">
      <c r="E2296" s="102">
        <v>2293</v>
      </c>
      <c r="F2296" s="103" t="s">
        <v>2567</v>
      </c>
    </row>
    <row r="2297" spans="5:6" ht="12">
      <c r="E2297" s="102">
        <v>2294</v>
      </c>
      <c r="F2297" s="103" t="s">
        <v>2568</v>
      </c>
    </row>
    <row r="2298" spans="5:6" ht="12">
      <c r="E2298" s="102">
        <v>2295</v>
      </c>
      <c r="F2298" s="103" t="s">
        <v>2569</v>
      </c>
    </row>
    <row r="2299" spans="5:6" ht="12">
      <c r="E2299" s="102">
        <v>2296</v>
      </c>
      <c r="F2299" s="103" t="s">
        <v>2570</v>
      </c>
    </row>
    <row r="2300" spans="5:6" ht="12">
      <c r="E2300" s="102">
        <v>2297</v>
      </c>
      <c r="F2300" s="103" t="s">
        <v>2571</v>
      </c>
    </row>
    <row r="2301" spans="5:6" ht="12">
      <c r="E2301" s="102">
        <v>2298</v>
      </c>
      <c r="F2301" s="103" t="s">
        <v>2572</v>
      </c>
    </row>
    <row r="2302" spans="5:6" ht="12">
      <c r="E2302" s="102">
        <v>2299</v>
      </c>
      <c r="F2302" s="103" t="s">
        <v>2573</v>
      </c>
    </row>
    <row r="2303" spans="5:6" ht="12">
      <c r="E2303" s="102">
        <v>2300</v>
      </c>
      <c r="F2303" s="103" t="s">
        <v>2574</v>
      </c>
    </row>
    <row r="2304" spans="5:6" ht="12">
      <c r="E2304" s="102">
        <v>2301</v>
      </c>
      <c r="F2304" s="103" t="s">
        <v>2575</v>
      </c>
    </row>
    <row r="2305" spans="5:6" ht="12">
      <c r="E2305" s="102">
        <v>2302</v>
      </c>
      <c r="F2305" s="103" t="s">
        <v>2576</v>
      </c>
    </row>
    <row r="2306" spans="5:6" ht="12">
      <c r="E2306" s="102">
        <v>2303</v>
      </c>
      <c r="F2306" s="103" t="s">
        <v>2577</v>
      </c>
    </row>
    <row r="2307" spans="5:6" ht="12">
      <c r="E2307" s="102">
        <v>2304</v>
      </c>
      <c r="F2307" s="103" t="s">
        <v>2578</v>
      </c>
    </row>
    <row r="2308" spans="5:6" ht="12">
      <c r="E2308" s="102">
        <v>2305</v>
      </c>
      <c r="F2308" s="103" t="s">
        <v>2579</v>
      </c>
    </row>
    <row r="2309" spans="5:6" ht="12">
      <c r="E2309" s="102">
        <v>2306</v>
      </c>
      <c r="F2309" s="103" t="s">
        <v>2580</v>
      </c>
    </row>
    <row r="2310" spans="5:6" ht="12">
      <c r="E2310" s="102">
        <v>2307</v>
      </c>
      <c r="F2310" s="103" t="s">
        <v>2581</v>
      </c>
    </row>
    <row r="2311" spans="5:6" ht="12">
      <c r="E2311" s="102">
        <v>2308</v>
      </c>
      <c r="F2311" s="103" t="s">
        <v>2582</v>
      </c>
    </row>
    <row r="2312" spans="5:6" ht="12">
      <c r="E2312" s="102">
        <v>2309</v>
      </c>
      <c r="F2312" s="103" t="s">
        <v>2583</v>
      </c>
    </row>
    <row r="2313" spans="5:6" ht="12">
      <c r="E2313" s="102">
        <v>2310</v>
      </c>
      <c r="F2313" s="103" t="s">
        <v>2584</v>
      </c>
    </row>
    <row r="2314" spans="5:6" ht="12">
      <c r="E2314" s="102">
        <v>2311</v>
      </c>
      <c r="F2314" s="103" t="s">
        <v>2586</v>
      </c>
    </row>
    <row r="2315" spans="5:6" ht="12">
      <c r="E2315" s="102">
        <v>2312</v>
      </c>
      <c r="F2315" s="103" t="s">
        <v>2587</v>
      </c>
    </row>
    <row r="2316" spans="5:6" ht="12">
      <c r="E2316" s="102">
        <v>2313</v>
      </c>
      <c r="F2316" s="103" t="s">
        <v>2588</v>
      </c>
    </row>
    <row r="2317" spans="5:6" ht="12">
      <c r="E2317" s="102">
        <v>2314</v>
      </c>
      <c r="F2317" s="103" t="s">
        <v>2589</v>
      </c>
    </row>
    <row r="2318" spans="5:6" ht="12">
      <c r="E2318" s="102">
        <v>2315</v>
      </c>
      <c r="F2318" s="103" t="s">
        <v>2590</v>
      </c>
    </row>
    <row r="2319" spans="5:6" ht="12">
      <c r="E2319" s="102">
        <v>2316</v>
      </c>
      <c r="F2319" s="103" t="s">
        <v>2591</v>
      </c>
    </row>
    <row r="2320" spans="5:6" ht="12">
      <c r="E2320" s="102">
        <v>2317</v>
      </c>
      <c r="F2320" s="103" t="s">
        <v>2592</v>
      </c>
    </row>
    <row r="2321" spans="5:6" ht="12">
      <c r="E2321" s="102">
        <v>2318</v>
      </c>
      <c r="F2321" s="103" t="s">
        <v>2593</v>
      </c>
    </row>
    <row r="2322" spans="5:6" ht="12">
      <c r="E2322" s="102">
        <v>2319</v>
      </c>
      <c r="F2322" s="103" t="s">
        <v>2594</v>
      </c>
    </row>
    <row r="2323" spans="5:6" ht="12">
      <c r="E2323" s="102">
        <v>2320</v>
      </c>
      <c r="F2323" s="103" t="s">
        <v>2595</v>
      </c>
    </row>
    <row r="2324" spans="5:6" ht="12">
      <c r="E2324" s="102">
        <v>2321</v>
      </c>
      <c r="F2324" s="103" t="s">
        <v>2596</v>
      </c>
    </row>
    <row r="2325" spans="5:6" ht="12">
      <c r="E2325" s="102">
        <v>2322</v>
      </c>
      <c r="F2325" s="103" t="s">
        <v>2597</v>
      </c>
    </row>
    <row r="2326" spans="5:6" ht="12">
      <c r="E2326" s="102">
        <v>2323</v>
      </c>
      <c r="F2326" s="103" t="s">
        <v>2599</v>
      </c>
    </row>
    <row r="2327" spans="5:6" ht="12">
      <c r="E2327" s="102">
        <v>2324</v>
      </c>
      <c r="F2327" s="103" t="s">
        <v>2600</v>
      </c>
    </row>
    <row r="2328" spans="5:6" ht="12">
      <c r="E2328" s="102">
        <v>2325</v>
      </c>
      <c r="F2328" s="103" t="s">
        <v>2601</v>
      </c>
    </row>
    <row r="2329" spans="5:6" ht="12">
      <c r="E2329" s="102">
        <v>2326</v>
      </c>
      <c r="F2329" s="103" t="s">
        <v>2602</v>
      </c>
    </row>
    <row r="2330" spans="5:6" ht="12">
      <c r="E2330" s="102">
        <v>2327</v>
      </c>
      <c r="F2330" s="103" t="s">
        <v>2603</v>
      </c>
    </row>
    <row r="2331" spans="5:6" ht="12">
      <c r="E2331" s="102">
        <v>2328</v>
      </c>
      <c r="F2331" s="103" t="s">
        <v>2604</v>
      </c>
    </row>
    <row r="2332" spans="5:6" ht="12">
      <c r="E2332" s="102">
        <v>2329</v>
      </c>
      <c r="F2332" s="103" t="s">
        <v>2605</v>
      </c>
    </row>
    <row r="2333" spans="5:6" ht="12">
      <c r="E2333" s="102">
        <v>2330</v>
      </c>
      <c r="F2333" s="103" t="s">
        <v>2606</v>
      </c>
    </row>
    <row r="2334" spans="5:6" ht="12">
      <c r="E2334" s="102">
        <v>2331</v>
      </c>
      <c r="F2334" s="103" t="s">
        <v>2607</v>
      </c>
    </row>
    <row r="2335" spans="5:6" ht="12">
      <c r="E2335" s="102">
        <v>2332</v>
      </c>
      <c r="F2335" s="103" t="s">
        <v>2608</v>
      </c>
    </row>
    <row r="2336" spans="5:6" ht="12">
      <c r="E2336" s="102">
        <v>2333</v>
      </c>
      <c r="F2336" s="103" t="s">
        <v>2609</v>
      </c>
    </row>
    <row r="2337" spans="5:6" ht="12">
      <c r="E2337" s="102">
        <v>2334</v>
      </c>
      <c r="F2337" s="103" t="s">
        <v>2610</v>
      </c>
    </row>
    <row r="2338" spans="5:6" ht="12">
      <c r="E2338" s="102">
        <v>2335</v>
      </c>
      <c r="F2338" s="103" t="s">
        <v>2611</v>
      </c>
    </row>
    <row r="2339" spans="5:6" ht="12">
      <c r="E2339" s="102">
        <v>2336</v>
      </c>
      <c r="F2339" s="103" t="s">
        <v>2612</v>
      </c>
    </row>
    <row r="2340" spans="5:6" ht="12">
      <c r="E2340" s="102">
        <v>2337</v>
      </c>
      <c r="F2340" s="103" t="s">
        <v>2613</v>
      </c>
    </row>
    <row r="2341" spans="5:6" ht="12">
      <c r="E2341" s="102">
        <v>2338</v>
      </c>
      <c r="F2341" s="103" t="s">
        <v>2614</v>
      </c>
    </row>
    <row r="2342" spans="5:6" ht="12">
      <c r="E2342" s="102">
        <v>2339</v>
      </c>
      <c r="F2342" s="103" t="s">
        <v>2615</v>
      </c>
    </row>
    <row r="2343" spans="5:6" ht="12">
      <c r="E2343" s="102">
        <v>2340</v>
      </c>
      <c r="F2343" s="103" t="s">
        <v>2616</v>
      </c>
    </row>
    <row r="2344" spans="5:6" ht="12">
      <c r="E2344" s="102">
        <v>2341</v>
      </c>
      <c r="F2344" s="103" t="s">
        <v>2617</v>
      </c>
    </row>
    <row r="2345" spans="5:6" ht="12">
      <c r="E2345" s="102">
        <v>2342</v>
      </c>
      <c r="F2345" s="103" t="s">
        <v>2618</v>
      </c>
    </row>
    <row r="2346" spans="5:6" ht="12">
      <c r="E2346" s="102">
        <v>2343</v>
      </c>
      <c r="F2346" s="103" t="s">
        <v>2619</v>
      </c>
    </row>
    <row r="2347" spans="5:6" ht="12">
      <c r="E2347" s="102">
        <v>2344</v>
      </c>
      <c r="F2347" s="103" t="s">
        <v>2620</v>
      </c>
    </row>
    <row r="2348" spans="5:6" ht="12">
      <c r="E2348" s="102">
        <v>2345</v>
      </c>
      <c r="F2348" s="103" t="s">
        <v>2621</v>
      </c>
    </row>
    <row r="2349" spans="5:6" ht="12">
      <c r="E2349" s="102">
        <v>2346</v>
      </c>
      <c r="F2349" s="103" t="s">
        <v>2622</v>
      </c>
    </row>
    <row r="2350" spans="5:6" ht="12">
      <c r="E2350" s="102">
        <v>2347</v>
      </c>
      <c r="F2350" s="103" t="s">
        <v>2623</v>
      </c>
    </row>
    <row r="2351" spans="5:6" ht="12">
      <c r="E2351" s="102">
        <v>2348</v>
      </c>
      <c r="F2351" s="103" t="s">
        <v>2624</v>
      </c>
    </row>
    <row r="2352" spans="5:6" ht="12">
      <c r="E2352" s="102">
        <v>2349</v>
      </c>
      <c r="F2352" s="103" t="s">
        <v>2625</v>
      </c>
    </row>
    <row r="2353" spans="5:6" ht="12">
      <c r="E2353" s="102">
        <v>2350</v>
      </c>
      <c r="F2353" s="103" t="s">
        <v>2626</v>
      </c>
    </row>
    <row r="2354" spans="5:6" ht="12">
      <c r="E2354" s="102">
        <v>2351</v>
      </c>
      <c r="F2354" s="103" t="s">
        <v>2627</v>
      </c>
    </row>
    <row r="2355" spans="5:6" ht="12">
      <c r="E2355" s="102">
        <v>2352</v>
      </c>
      <c r="F2355" s="103" t="s">
        <v>2628</v>
      </c>
    </row>
    <row r="2356" spans="5:6" ht="12">
      <c r="E2356" s="102">
        <v>2353</v>
      </c>
      <c r="F2356" s="103" t="s">
        <v>2629</v>
      </c>
    </row>
    <row r="2357" spans="5:6" ht="12">
      <c r="E2357" s="102">
        <v>2354</v>
      </c>
      <c r="F2357" s="103" t="s">
        <v>2630</v>
      </c>
    </row>
    <row r="2358" spans="5:6" ht="12">
      <c r="E2358" s="102">
        <v>2355</v>
      </c>
      <c r="F2358" s="103" t="s">
        <v>2631</v>
      </c>
    </row>
    <row r="2359" spans="5:6" ht="12">
      <c r="E2359" s="102">
        <v>2356</v>
      </c>
      <c r="F2359" s="103" t="s">
        <v>2632</v>
      </c>
    </row>
    <row r="2360" spans="5:6" ht="12">
      <c r="E2360" s="102">
        <v>2357</v>
      </c>
      <c r="F2360" s="103" t="s">
        <v>2633</v>
      </c>
    </row>
    <row r="2361" spans="5:6" ht="12">
      <c r="E2361" s="102">
        <v>2358</v>
      </c>
      <c r="F2361" s="103" t="s">
        <v>2634</v>
      </c>
    </row>
    <row r="2362" spans="5:6" ht="12">
      <c r="E2362" s="102">
        <v>2359</v>
      </c>
      <c r="F2362" s="103" t="s">
        <v>2635</v>
      </c>
    </row>
    <row r="2363" spans="5:6" ht="12">
      <c r="E2363" s="102">
        <v>2360</v>
      </c>
      <c r="F2363" s="103" t="s">
        <v>2636</v>
      </c>
    </row>
    <row r="2364" spans="5:6" ht="12">
      <c r="E2364" s="102">
        <v>2361</v>
      </c>
      <c r="F2364" s="103" t="s">
        <v>2637</v>
      </c>
    </row>
    <row r="2365" spans="5:6" ht="12">
      <c r="E2365" s="102">
        <v>2362</v>
      </c>
      <c r="F2365" s="103" t="s">
        <v>2638</v>
      </c>
    </row>
    <row r="2366" spans="5:6" ht="12">
      <c r="E2366" s="102">
        <v>2363</v>
      </c>
      <c r="F2366" s="103" t="s">
        <v>2639</v>
      </c>
    </row>
    <row r="2367" spans="5:6" ht="12">
      <c r="E2367" s="102">
        <v>2364</v>
      </c>
      <c r="F2367" s="103" t="s">
        <v>2640</v>
      </c>
    </row>
    <row r="2368" spans="5:6" ht="12">
      <c r="E2368" s="102">
        <v>2365</v>
      </c>
      <c r="F2368" s="103" t="s">
        <v>2641</v>
      </c>
    </row>
    <row r="2369" spans="5:6" ht="12">
      <c r="E2369" s="102">
        <v>2366</v>
      </c>
      <c r="F2369" s="103" t="s">
        <v>2642</v>
      </c>
    </row>
    <row r="2370" spans="5:6" ht="12">
      <c r="E2370" s="102">
        <v>2367</v>
      </c>
      <c r="F2370" s="103" t="s">
        <v>2643</v>
      </c>
    </row>
    <row r="2371" spans="5:6" ht="12">
      <c r="E2371" s="102">
        <v>2368</v>
      </c>
      <c r="F2371" s="103" t="s">
        <v>2644</v>
      </c>
    </row>
    <row r="2372" spans="5:6" ht="12">
      <c r="E2372" s="102">
        <v>2369</v>
      </c>
      <c r="F2372" s="103" t="s">
        <v>2645</v>
      </c>
    </row>
    <row r="2373" spans="5:6" ht="12">
      <c r="E2373" s="102">
        <v>2370</v>
      </c>
      <c r="F2373" s="103" t="s">
        <v>2646</v>
      </c>
    </row>
    <row r="2374" spans="5:6" ht="12">
      <c r="E2374" s="102">
        <v>2371</v>
      </c>
      <c r="F2374" s="103" t="s">
        <v>2647</v>
      </c>
    </row>
    <row r="2375" spans="5:6" ht="12">
      <c r="E2375" s="102">
        <v>2372</v>
      </c>
      <c r="F2375" s="103" t="s">
        <v>2648</v>
      </c>
    </row>
    <row r="2376" spans="5:6" ht="12">
      <c r="E2376" s="102">
        <v>2373</v>
      </c>
      <c r="F2376" s="103" t="s">
        <v>2649</v>
      </c>
    </row>
    <row r="2377" spans="5:6" ht="12">
      <c r="E2377" s="102">
        <v>2374</v>
      </c>
      <c r="F2377" s="103" t="s">
        <v>2650</v>
      </c>
    </row>
    <row r="2378" spans="5:6" ht="12">
      <c r="E2378" s="102">
        <v>2375</v>
      </c>
      <c r="F2378" s="103" t="s">
        <v>2651</v>
      </c>
    </row>
    <row r="2379" spans="5:6" ht="12">
      <c r="E2379" s="102">
        <v>2376</v>
      </c>
      <c r="F2379" s="103" t="s">
        <v>2652</v>
      </c>
    </row>
    <row r="2380" spans="5:6" ht="12">
      <c r="E2380" s="102">
        <v>2377</v>
      </c>
      <c r="F2380" s="103" t="s">
        <v>2653</v>
      </c>
    </row>
    <row r="2381" spans="5:6" ht="12">
      <c r="E2381" s="102">
        <v>2378</v>
      </c>
      <c r="F2381" s="103" t="s">
        <v>2654</v>
      </c>
    </row>
    <row r="2382" spans="5:6" ht="12">
      <c r="E2382" s="102">
        <v>2379</v>
      </c>
      <c r="F2382" s="103" t="s">
        <v>2655</v>
      </c>
    </row>
    <row r="2383" spans="5:6" ht="12">
      <c r="E2383" s="102">
        <v>2380</v>
      </c>
      <c r="F2383" s="103" t="s">
        <v>2656</v>
      </c>
    </row>
    <row r="2384" spans="5:6" ht="12">
      <c r="E2384" s="102">
        <v>2381</v>
      </c>
      <c r="F2384" s="103" t="s">
        <v>2657</v>
      </c>
    </row>
    <row r="2385" spans="5:6" ht="12">
      <c r="E2385" s="102">
        <v>2382</v>
      </c>
      <c r="F2385" s="103" t="s">
        <v>2658</v>
      </c>
    </row>
    <row r="2386" spans="5:6" ht="12">
      <c r="E2386" s="102">
        <v>2383</v>
      </c>
      <c r="F2386" s="103" t="s">
        <v>2659</v>
      </c>
    </row>
    <row r="2387" spans="5:6" ht="12">
      <c r="E2387" s="102">
        <v>2384</v>
      </c>
      <c r="F2387" s="103" t="s">
        <v>2660</v>
      </c>
    </row>
    <row r="2388" spans="5:6" ht="12">
      <c r="E2388" s="102">
        <v>2385</v>
      </c>
      <c r="F2388" s="103" t="s">
        <v>2661</v>
      </c>
    </row>
    <row r="2389" spans="5:6" ht="12">
      <c r="E2389" s="102">
        <v>2386</v>
      </c>
      <c r="F2389" s="103" t="s">
        <v>2662</v>
      </c>
    </row>
    <row r="2390" spans="5:6" ht="12">
      <c r="E2390" s="102">
        <v>2387</v>
      </c>
      <c r="F2390" s="103" t="s">
        <v>2663</v>
      </c>
    </row>
    <row r="2391" spans="5:6" ht="12">
      <c r="E2391" s="102">
        <v>2388</v>
      </c>
      <c r="F2391" s="103" t="s">
        <v>2664</v>
      </c>
    </row>
    <row r="2392" spans="5:6" ht="12">
      <c r="E2392" s="102">
        <v>2389</v>
      </c>
      <c r="F2392" s="103" t="s">
        <v>2665</v>
      </c>
    </row>
    <row r="2393" spans="5:6" ht="12">
      <c r="E2393" s="102">
        <v>2390</v>
      </c>
      <c r="F2393" s="103" t="s">
        <v>2666</v>
      </c>
    </row>
    <row r="2394" spans="5:6" ht="12">
      <c r="E2394" s="102">
        <v>2391</v>
      </c>
      <c r="F2394" s="103" t="s">
        <v>2667</v>
      </c>
    </row>
    <row r="2395" spans="5:6" ht="12">
      <c r="E2395" s="102">
        <v>2392</v>
      </c>
      <c r="F2395" s="103" t="s">
        <v>2668</v>
      </c>
    </row>
    <row r="2396" spans="5:6" ht="12">
      <c r="E2396" s="102">
        <v>2393</v>
      </c>
      <c r="F2396" s="103" t="s">
        <v>2669</v>
      </c>
    </row>
    <row r="2397" spans="5:6" ht="12">
      <c r="E2397" s="102">
        <v>2394</v>
      </c>
      <c r="F2397" s="103" t="s">
        <v>2670</v>
      </c>
    </row>
    <row r="2398" spans="5:6" ht="12">
      <c r="E2398" s="102">
        <v>2395</v>
      </c>
      <c r="F2398" s="103" t="s">
        <v>2671</v>
      </c>
    </row>
    <row r="2399" spans="5:6" ht="12">
      <c r="E2399" s="102">
        <v>2396</v>
      </c>
      <c r="F2399" s="103" t="s">
        <v>2672</v>
      </c>
    </row>
    <row r="2400" spans="5:6" ht="12">
      <c r="E2400" s="102">
        <v>2397</v>
      </c>
      <c r="F2400" s="103" t="s">
        <v>2673</v>
      </c>
    </row>
    <row r="2401" spans="5:6" ht="12">
      <c r="E2401" s="102">
        <v>2398</v>
      </c>
      <c r="F2401" s="103" t="s">
        <v>2674</v>
      </c>
    </row>
    <row r="2402" spans="5:6" ht="12">
      <c r="E2402" s="102">
        <v>2399</v>
      </c>
      <c r="F2402" s="103" t="s">
        <v>2675</v>
      </c>
    </row>
    <row r="2403" spans="5:6" ht="12">
      <c r="E2403" s="102">
        <v>2400</v>
      </c>
      <c r="F2403" s="103" t="s">
        <v>2676</v>
      </c>
    </row>
    <row r="2404" spans="5:6" ht="12">
      <c r="E2404" s="102">
        <v>2401</v>
      </c>
      <c r="F2404" s="103" t="s">
        <v>2677</v>
      </c>
    </row>
    <row r="2405" spans="5:6" ht="12">
      <c r="E2405" s="102">
        <v>2402</v>
      </c>
      <c r="F2405" s="103" t="s">
        <v>2678</v>
      </c>
    </row>
    <row r="2406" spans="5:6" ht="12">
      <c r="E2406" s="102">
        <v>2403</v>
      </c>
      <c r="F2406" s="103" t="s">
        <v>2679</v>
      </c>
    </row>
    <row r="2407" spans="5:6" ht="12">
      <c r="E2407" s="102">
        <v>2404</v>
      </c>
      <c r="F2407" s="103" t="s">
        <v>2680</v>
      </c>
    </row>
    <row r="2408" spans="5:6" ht="12">
      <c r="E2408" s="102">
        <v>2405</v>
      </c>
      <c r="F2408" s="103" t="s">
        <v>2681</v>
      </c>
    </row>
    <row r="2409" spans="5:6" ht="12">
      <c r="E2409" s="102">
        <v>2406</v>
      </c>
      <c r="F2409" s="103" t="s">
        <v>2682</v>
      </c>
    </row>
    <row r="2410" spans="5:6" ht="12">
      <c r="E2410" s="102">
        <v>2407</v>
      </c>
      <c r="F2410" s="103" t="s">
        <v>2683</v>
      </c>
    </row>
    <row r="2411" spans="5:6" ht="12">
      <c r="E2411" s="102">
        <v>2408</v>
      </c>
      <c r="F2411" s="103" t="s">
        <v>2684</v>
      </c>
    </row>
    <row r="2412" spans="5:6" ht="12">
      <c r="E2412" s="102">
        <v>2409</v>
      </c>
      <c r="F2412" s="103" t="s">
        <v>2685</v>
      </c>
    </row>
    <row r="2413" spans="5:6" ht="12">
      <c r="E2413" s="102">
        <v>2410</v>
      </c>
      <c r="F2413" s="103" t="s">
        <v>2686</v>
      </c>
    </row>
    <row r="2414" spans="5:6" ht="12">
      <c r="E2414" s="102">
        <v>2411</v>
      </c>
      <c r="F2414" s="103" t="s">
        <v>2687</v>
      </c>
    </row>
    <row r="2415" spans="5:6" ht="12">
      <c r="E2415" s="102">
        <v>2412</v>
      </c>
      <c r="F2415" s="103" t="s">
        <v>2688</v>
      </c>
    </row>
    <row r="2416" spans="5:6" ht="12">
      <c r="E2416" s="102">
        <v>2413</v>
      </c>
      <c r="F2416" s="103" t="s">
        <v>2689</v>
      </c>
    </row>
    <row r="2417" spans="5:6" ht="12">
      <c r="E2417" s="102">
        <v>2414</v>
      </c>
      <c r="F2417" s="103" t="s">
        <v>2690</v>
      </c>
    </row>
    <row r="2418" spans="5:6" ht="12">
      <c r="E2418" s="102">
        <v>2415</v>
      </c>
      <c r="F2418" s="103" t="s">
        <v>2691</v>
      </c>
    </row>
    <row r="2419" spans="5:6" ht="12">
      <c r="E2419" s="102">
        <v>2416</v>
      </c>
      <c r="F2419" s="103" t="s">
        <v>2692</v>
      </c>
    </row>
    <row r="2420" spans="5:6" ht="12">
      <c r="E2420" s="102">
        <v>2417</v>
      </c>
      <c r="F2420" s="103" t="s">
        <v>2693</v>
      </c>
    </row>
    <row r="2421" spans="5:6" ht="12">
      <c r="E2421" s="102">
        <v>2418</v>
      </c>
      <c r="F2421" s="103" t="s">
        <v>2694</v>
      </c>
    </row>
    <row r="2422" spans="5:6" ht="12">
      <c r="E2422" s="102">
        <v>2419</v>
      </c>
      <c r="F2422" s="103" t="s">
        <v>2695</v>
      </c>
    </row>
    <row r="2423" spans="5:6" ht="12">
      <c r="E2423" s="102">
        <v>2420</v>
      </c>
      <c r="F2423" s="103" t="s">
        <v>2696</v>
      </c>
    </row>
    <row r="2424" spans="5:6" ht="12">
      <c r="E2424" s="102">
        <v>2421</v>
      </c>
      <c r="F2424" s="103" t="s">
        <v>2697</v>
      </c>
    </row>
    <row r="2425" spans="5:6" ht="12">
      <c r="E2425" s="102">
        <v>2422</v>
      </c>
      <c r="F2425" s="103" t="s">
        <v>2698</v>
      </c>
    </row>
    <row r="2426" spans="5:6" ht="12">
      <c r="E2426" s="102">
        <v>2423</v>
      </c>
      <c r="F2426" s="103" t="s">
        <v>2699</v>
      </c>
    </row>
    <row r="2427" spans="5:6" ht="12">
      <c r="E2427" s="102">
        <v>2424</v>
      </c>
      <c r="F2427" s="103" t="s">
        <v>2700</v>
      </c>
    </row>
    <row r="2428" spans="5:6" ht="12">
      <c r="E2428" s="102">
        <v>2425</v>
      </c>
      <c r="F2428" s="103" t="s">
        <v>2701</v>
      </c>
    </row>
    <row r="2429" spans="5:6" ht="12">
      <c r="E2429" s="102">
        <v>2426</v>
      </c>
      <c r="F2429" s="103" t="s">
        <v>2702</v>
      </c>
    </row>
    <row r="2430" spans="5:6" ht="12">
      <c r="E2430" s="102">
        <v>2427</v>
      </c>
      <c r="F2430" s="103" t="s">
        <v>2703</v>
      </c>
    </row>
    <row r="2431" spans="5:6" ht="12">
      <c r="E2431" s="102">
        <v>2428</v>
      </c>
      <c r="F2431" s="103" t="s">
        <v>2704</v>
      </c>
    </row>
    <row r="2432" spans="5:6" ht="12">
      <c r="E2432" s="102">
        <v>2429</v>
      </c>
      <c r="F2432" s="103" t="s">
        <v>2705</v>
      </c>
    </row>
    <row r="2433" spans="5:6" ht="12">
      <c r="E2433" s="102">
        <v>2430</v>
      </c>
      <c r="F2433" s="103" t="s">
        <v>2706</v>
      </c>
    </row>
    <row r="2434" spans="5:6" ht="12">
      <c r="E2434" s="102">
        <v>2431</v>
      </c>
      <c r="F2434" s="103" t="s">
        <v>2707</v>
      </c>
    </row>
    <row r="2435" spans="5:6" ht="12">
      <c r="E2435" s="102">
        <v>2432</v>
      </c>
      <c r="F2435" s="103" t="s">
        <v>2708</v>
      </c>
    </row>
    <row r="2436" spans="5:6" ht="12">
      <c r="E2436" s="102">
        <v>2433</v>
      </c>
      <c r="F2436" s="103" t="s">
        <v>2709</v>
      </c>
    </row>
    <row r="2437" spans="5:6" ht="12">
      <c r="E2437" s="102">
        <v>2434</v>
      </c>
      <c r="F2437" s="103" t="s">
        <v>2710</v>
      </c>
    </row>
    <row r="2438" spans="5:6" ht="12">
      <c r="E2438" s="102">
        <v>2435</v>
      </c>
      <c r="F2438" s="103" t="s">
        <v>2711</v>
      </c>
    </row>
    <row r="2439" spans="5:6" ht="12">
      <c r="E2439" s="102">
        <v>2436</v>
      </c>
      <c r="F2439" s="103" t="s">
        <v>2712</v>
      </c>
    </row>
    <row r="2440" spans="5:6" ht="12">
      <c r="E2440" s="102">
        <v>2437</v>
      </c>
      <c r="F2440" s="103" t="s">
        <v>2713</v>
      </c>
    </row>
    <row r="2441" spans="5:6" ht="12">
      <c r="E2441" s="102">
        <v>2438</v>
      </c>
      <c r="F2441" s="103" t="s">
        <v>2714</v>
      </c>
    </row>
    <row r="2442" spans="5:6" ht="12">
      <c r="E2442" s="102">
        <v>2439</v>
      </c>
      <c r="F2442" s="103" t="s">
        <v>2715</v>
      </c>
    </row>
    <row r="2443" spans="5:6" ht="12">
      <c r="E2443" s="102">
        <v>2440</v>
      </c>
      <c r="F2443" s="103" t="s">
        <v>2716</v>
      </c>
    </row>
    <row r="2444" spans="5:6" ht="12">
      <c r="E2444" s="102">
        <v>2441</v>
      </c>
      <c r="F2444" s="103" t="s">
        <v>2717</v>
      </c>
    </row>
    <row r="2445" spans="5:6" ht="12">
      <c r="E2445" s="102">
        <v>2442</v>
      </c>
      <c r="F2445" s="103" t="s">
        <v>2718</v>
      </c>
    </row>
    <row r="2446" spans="5:6" ht="12">
      <c r="E2446" s="102">
        <v>2443</v>
      </c>
      <c r="F2446" s="103" t="s">
        <v>2719</v>
      </c>
    </row>
    <row r="2447" spans="5:6" ht="12">
      <c r="E2447" s="102">
        <v>2444</v>
      </c>
      <c r="F2447" s="103" t="s">
        <v>2720</v>
      </c>
    </row>
    <row r="2448" spans="5:6" ht="12">
      <c r="E2448" s="102">
        <v>2445</v>
      </c>
      <c r="F2448" s="103" t="s">
        <v>2721</v>
      </c>
    </row>
    <row r="2449" spans="5:6" ht="12">
      <c r="E2449" s="102">
        <v>2446</v>
      </c>
      <c r="F2449" s="103" t="s">
        <v>2722</v>
      </c>
    </row>
    <row r="2450" spans="5:6" ht="12">
      <c r="E2450" s="102">
        <v>2447</v>
      </c>
      <c r="F2450" s="103" t="s">
        <v>2723</v>
      </c>
    </row>
    <row r="2451" spans="5:6" ht="12">
      <c r="E2451" s="102">
        <v>2448</v>
      </c>
      <c r="F2451" s="103" t="s">
        <v>2724</v>
      </c>
    </row>
    <row r="2452" spans="5:6" ht="12">
      <c r="E2452" s="102">
        <v>2449</v>
      </c>
      <c r="F2452" s="103" t="s">
        <v>2725</v>
      </c>
    </row>
    <row r="2453" spans="5:6" ht="12">
      <c r="E2453" s="102">
        <v>2450</v>
      </c>
      <c r="F2453" s="103" t="s">
        <v>2726</v>
      </c>
    </row>
    <row r="2454" spans="5:6" ht="12">
      <c r="E2454" s="102">
        <v>2451</v>
      </c>
      <c r="F2454" s="103" t="s">
        <v>2727</v>
      </c>
    </row>
    <row r="2455" spans="5:6" ht="12">
      <c r="E2455" s="102">
        <v>2452</v>
      </c>
      <c r="F2455" s="103" t="s">
        <v>2728</v>
      </c>
    </row>
    <row r="2456" spans="5:6" ht="12">
      <c r="E2456" s="102">
        <v>2453</v>
      </c>
      <c r="F2456" s="103" t="s">
        <v>2729</v>
      </c>
    </row>
    <row r="2457" spans="5:6" ht="12">
      <c r="E2457" s="102">
        <v>2454</v>
      </c>
      <c r="F2457" s="103" t="s">
        <v>2730</v>
      </c>
    </row>
    <row r="2458" spans="5:6" ht="12">
      <c r="E2458" s="102">
        <v>2455</v>
      </c>
      <c r="F2458" s="103" t="s">
        <v>2731</v>
      </c>
    </row>
    <row r="2459" spans="5:6" ht="12">
      <c r="E2459" s="102">
        <v>2456</v>
      </c>
      <c r="F2459" s="103" t="s">
        <v>2732</v>
      </c>
    </row>
    <row r="2460" spans="5:6" ht="12">
      <c r="E2460" s="102">
        <v>2457</v>
      </c>
      <c r="F2460" s="103" t="s">
        <v>2733</v>
      </c>
    </row>
    <row r="2461" spans="5:6" ht="12">
      <c r="E2461" s="102">
        <v>2458</v>
      </c>
      <c r="F2461" s="103" t="s">
        <v>2734</v>
      </c>
    </row>
    <row r="2462" spans="5:6" ht="12">
      <c r="E2462" s="102">
        <v>2459</v>
      </c>
      <c r="F2462" s="103" t="s">
        <v>2735</v>
      </c>
    </row>
    <row r="2463" spans="5:6" ht="12">
      <c r="E2463" s="102">
        <v>2460</v>
      </c>
      <c r="F2463" s="103" t="s">
        <v>2736</v>
      </c>
    </row>
    <row r="2464" spans="5:6" ht="12">
      <c r="E2464" s="102">
        <v>2461</v>
      </c>
      <c r="F2464" s="103" t="s">
        <v>2737</v>
      </c>
    </row>
    <row r="2465" spans="5:6" ht="12">
      <c r="E2465" s="102">
        <v>2462</v>
      </c>
      <c r="F2465" s="103" t="s">
        <v>2738</v>
      </c>
    </row>
    <row r="2466" spans="5:6" ht="12">
      <c r="E2466" s="102">
        <v>2463</v>
      </c>
      <c r="F2466" s="103" t="s">
        <v>2739</v>
      </c>
    </row>
    <row r="2467" spans="5:6" ht="12">
      <c r="E2467" s="102">
        <v>2464</v>
      </c>
      <c r="F2467" s="103" t="s">
        <v>2740</v>
      </c>
    </row>
    <row r="2468" spans="5:6" ht="12">
      <c r="E2468" s="102">
        <v>2465</v>
      </c>
      <c r="F2468" s="103" t="s">
        <v>2741</v>
      </c>
    </row>
    <row r="2469" spans="5:6" ht="12">
      <c r="E2469" s="102">
        <v>2466</v>
      </c>
      <c r="F2469" s="103" t="s">
        <v>2742</v>
      </c>
    </row>
    <row r="2470" spans="5:6" ht="12">
      <c r="E2470" s="102">
        <v>2467</v>
      </c>
      <c r="F2470" s="103" t="s">
        <v>2743</v>
      </c>
    </row>
    <row r="2471" spans="5:6" ht="12">
      <c r="E2471" s="102">
        <v>2468</v>
      </c>
      <c r="F2471" s="103" t="s">
        <v>2744</v>
      </c>
    </row>
    <row r="2472" spans="5:6" ht="12">
      <c r="E2472" s="102">
        <v>2469</v>
      </c>
      <c r="F2472" s="103" t="s">
        <v>2745</v>
      </c>
    </row>
    <row r="2473" spans="5:6" ht="12">
      <c r="E2473" s="102">
        <v>2470</v>
      </c>
      <c r="F2473" s="103" t="s">
        <v>2746</v>
      </c>
    </row>
    <row r="2474" spans="5:6" ht="12">
      <c r="E2474" s="102">
        <v>2471</v>
      </c>
      <c r="F2474" s="103" t="s">
        <v>2747</v>
      </c>
    </row>
    <row r="2475" spans="5:6" ht="12">
      <c r="E2475" s="102">
        <v>2472</v>
      </c>
      <c r="F2475" s="103" t="s">
        <v>2748</v>
      </c>
    </row>
    <row r="2476" spans="5:6" ht="12">
      <c r="E2476" s="102">
        <v>2473</v>
      </c>
      <c r="F2476" s="103" t="s">
        <v>2749</v>
      </c>
    </row>
    <row r="2477" spans="5:6" ht="12">
      <c r="E2477" s="102">
        <v>2474</v>
      </c>
      <c r="F2477" s="103" t="s">
        <v>2750</v>
      </c>
    </row>
    <row r="2478" spans="5:6" ht="12">
      <c r="E2478" s="102">
        <v>2475</v>
      </c>
      <c r="F2478" s="103" t="s">
        <v>2751</v>
      </c>
    </row>
    <row r="2479" spans="5:6" ht="12">
      <c r="E2479" s="102">
        <v>2476</v>
      </c>
      <c r="F2479" s="103" t="s">
        <v>2752</v>
      </c>
    </row>
    <row r="2480" spans="5:6" ht="12">
      <c r="E2480" s="102">
        <v>2477</v>
      </c>
      <c r="F2480" s="103" t="s">
        <v>2753</v>
      </c>
    </row>
    <row r="2481" spans="5:6" ht="12">
      <c r="E2481" s="102">
        <v>2478</v>
      </c>
      <c r="F2481" s="103" t="s">
        <v>2754</v>
      </c>
    </row>
    <row r="2482" spans="5:6" ht="12">
      <c r="E2482" s="102">
        <v>2479</v>
      </c>
      <c r="F2482" s="103" t="s">
        <v>2755</v>
      </c>
    </row>
    <row r="2483" spans="5:6" ht="12">
      <c r="E2483" s="102">
        <v>2480</v>
      </c>
      <c r="F2483" s="103" t="s">
        <v>2756</v>
      </c>
    </row>
    <row r="2484" spans="5:6" ht="12">
      <c r="E2484" s="102">
        <v>2481</v>
      </c>
      <c r="F2484" s="103" t="s">
        <v>2757</v>
      </c>
    </row>
    <row r="2485" spans="5:6" ht="12">
      <c r="E2485" s="102">
        <v>2482</v>
      </c>
      <c r="F2485" s="103" t="s">
        <v>2758</v>
      </c>
    </row>
    <row r="2486" spans="5:6" ht="12">
      <c r="E2486" s="102">
        <v>2483</v>
      </c>
      <c r="F2486" s="103" t="s">
        <v>2759</v>
      </c>
    </row>
    <row r="2487" spans="5:6" ht="12">
      <c r="E2487" s="102">
        <v>2484</v>
      </c>
      <c r="F2487" s="103" t="s">
        <v>2760</v>
      </c>
    </row>
    <row r="2488" spans="5:6" ht="12">
      <c r="E2488" s="102">
        <v>2485</v>
      </c>
      <c r="F2488" s="103" t="s">
        <v>2761</v>
      </c>
    </row>
    <row r="2489" spans="5:6" ht="12">
      <c r="E2489" s="102">
        <v>2486</v>
      </c>
      <c r="F2489" s="103" t="s">
        <v>2762</v>
      </c>
    </row>
    <row r="2490" spans="5:6" ht="12">
      <c r="E2490" s="102">
        <v>2487</v>
      </c>
      <c r="F2490" s="103" t="s">
        <v>2763</v>
      </c>
    </row>
    <row r="2491" spans="5:6" ht="12">
      <c r="E2491" s="102">
        <v>2488</v>
      </c>
      <c r="F2491" s="103" t="s">
        <v>2764</v>
      </c>
    </row>
    <row r="2492" spans="5:6" ht="12">
      <c r="E2492" s="102">
        <v>2489</v>
      </c>
      <c r="F2492" s="103" t="s">
        <v>2765</v>
      </c>
    </row>
    <row r="2493" spans="5:6" ht="12">
      <c r="E2493" s="102">
        <v>2490</v>
      </c>
      <c r="F2493" s="103" t="s">
        <v>2766</v>
      </c>
    </row>
    <row r="2494" spans="5:6" ht="12">
      <c r="E2494" s="102">
        <v>2491</v>
      </c>
      <c r="F2494" s="103" t="s">
        <v>2767</v>
      </c>
    </row>
    <row r="2495" spans="5:6" ht="12">
      <c r="E2495" s="102">
        <v>2492</v>
      </c>
      <c r="F2495" s="103" t="s">
        <v>2768</v>
      </c>
    </row>
    <row r="2496" spans="5:6" ht="12">
      <c r="E2496" s="102">
        <v>2493</v>
      </c>
      <c r="F2496" s="103" t="s">
        <v>2769</v>
      </c>
    </row>
    <row r="2497" spans="5:6" ht="12">
      <c r="E2497" s="102">
        <v>2494</v>
      </c>
      <c r="F2497" s="103" t="s">
        <v>2770</v>
      </c>
    </row>
    <row r="2498" spans="5:6" ht="12">
      <c r="E2498" s="102">
        <v>2495</v>
      </c>
      <c r="F2498" s="103" t="s">
        <v>2771</v>
      </c>
    </row>
    <row r="2499" spans="5:6" ht="12">
      <c r="E2499" s="102">
        <v>2496</v>
      </c>
      <c r="F2499" s="103" t="s">
        <v>2772</v>
      </c>
    </row>
    <row r="2500" spans="5:6" ht="12">
      <c r="E2500" s="102">
        <v>2497</v>
      </c>
      <c r="F2500" s="103" t="s">
        <v>2773</v>
      </c>
    </row>
    <row r="2501" spans="5:6" ht="12">
      <c r="E2501" s="102">
        <v>2498</v>
      </c>
      <c r="F2501" s="103" t="s">
        <v>2774</v>
      </c>
    </row>
    <row r="2502" spans="5:6" ht="12">
      <c r="E2502" s="102">
        <v>2499</v>
      </c>
      <c r="F2502" s="103" t="s">
        <v>2775</v>
      </c>
    </row>
    <row r="2503" spans="5:6" ht="12">
      <c r="E2503" s="102">
        <v>2500</v>
      </c>
      <c r="F2503" s="103" t="s">
        <v>2776</v>
      </c>
    </row>
    <row r="2504" spans="5:6" ht="12">
      <c r="E2504" s="102">
        <v>2501</v>
      </c>
      <c r="F2504" s="103" t="s">
        <v>2777</v>
      </c>
    </row>
    <row r="2505" spans="5:6" ht="12">
      <c r="E2505" s="102">
        <v>2502</v>
      </c>
      <c r="F2505" s="103" t="s">
        <v>2778</v>
      </c>
    </row>
    <row r="2506" spans="5:6" ht="12">
      <c r="E2506" s="102">
        <v>2503</v>
      </c>
      <c r="F2506" s="103" t="s">
        <v>2779</v>
      </c>
    </row>
    <row r="2507" spans="5:6" ht="12">
      <c r="E2507" s="102">
        <v>2504</v>
      </c>
      <c r="F2507" s="103" t="s">
        <v>2780</v>
      </c>
    </row>
    <row r="2508" spans="5:6" ht="12">
      <c r="E2508" s="102">
        <v>2505</v>
      </c>
      <c r="F2508" s="103" t="s">
        <v>2781</v>
      </c>
    </row>
    <row r="2509" spans="5:6" ht="12">
      <c r="E2509" s="102">
        <v>2506</v>
      </c>
      <c r="F2509" s="103" t="s">
        <v>2782</v>
      </c>
    </row>
    <row r="2510" spans="5:6" ht="12">
      <c r="E2510" s="102">
        <v>2507</v>
      </c>
      <c r="F2510" s="103" t="s">
        <v>2783</v>
      </c>
    </row>
    <row r="2511" spans="5:6" ht="12">
      <c r="E2511" s="102">
        <v>2508</v>
      </c>
      <c r="F2511" s="103" t="s">
        <v>2784</v>
      </c>
    </row>
    <row r="2512" spans="5:6" ht="12">
      <c r="E2512" s="102">
        <v>2509</v>
      </c>
      <c r="F2512" s="103" t="s">
        <v>2785</v>
      </c>
    </row>
    <row r="2513" spans="5:6" ht="12">
      <c r="E2513" s="102">
        <v>2510</v>
      </c>
      <c r="F2513" s="103" t="s">
        <v>2786</v>
      </c>
    </row>
    <row r="2514" spans="5:6" ht="12">
      <c r="E2514" s="102">
        <v>2511</v>
      </c>
      <c r="F2514" s="103" t="s">
        <v>2787</v>
      </c>
    </row>
    <row r="2515" spans="5:6" ht="12">
      <c r="E2515" s="102">
        <v>2512</v>
      </c>
      <c r="F2515" s="103" t="s">
        <v>2788</v>
      </c>
    </row>
    <row r="2516" spans="5:6" ht="12">
      <c r="E2516" s="102">
        <v>2513</v>
      </c>
      <c r="F2516" s="103" t="s">
        <v>2789</v>
      </c>
    </row>
    <row r="2517" spans="5:6" ht="12">
      <c r="E2517" s="102">
        <v>2514</v>
      </c>
      <c r="F2517" s="103" t="s">
        <v>2790</v>
      </c>
    </row>
    <row r="2518" spans="5:6" ht="12">
      <c r="E2518" s="102">
        <v>2515</v>
      </c>
      <c r="F2518" s="103" t="s">
        <v>2791</v>
      </c>
    </row>
    <row r="2519" spans="5:6" ht="12">
      <c r="E2519" s="102">
        <v>2516</v>
      </c>
      <c r="F2519" s="103" t="s">
        <v>2792</v>
      </c>
    </row>
    <row r="2520" spans="5:6" ht="12">
      <c r="E2520" s="102">
        <v>2517</v>
      </c>
      <c r="F2520" s="103" t="s">
        <v>2793</v>
      </c>
    </row>
    <row r="2521" spans="5:6" ht="12">
      <c r="E2521" s="102">
        <v>2518</v>
      </c>
      <c r="F2521" s="103" t="s">
        <v>2794</v>
      </c>
    </row>
    <row r="2522" spans="5:6" ht="12">
      <c r="E2522" s="102">
        <v>2519</v>
      </c>
      <c r="F2522" s="103" t="s">
        <v>2795</v>
      </c>
    </row>
    <row r="2523" spans="5:6" ht="12">
      <c r="E2523" s="102">
        <v>2520</v>
      </c>
      <c r="F2523" s="103" t="s">
        <v>2796</v>
      </c>
    </row>
    <row r="2524" spans="5:6" ht="12">
      <c r="E2524" s="102">
        <v>2521</v>
      </c>
      <c r="F2524" s="103" t="s">
        <v>2797</v>
      </c>
    </row>
    <row r="2525" spans="5:6" ht="12">
      <c r="E2525" s="102">
        <v>2522</v>
      </c>
      <c r="F2525" s="103" t="s">
        <v>2798</v>
      </c>
    </row>
    <row r="2526" spans="5:6" ht="12">
      <c r="E2526" s="102">
        <v>2523</v>
      </c>
      <c r="F2526" s="103" t="s">
        <v>2799</v>
      </c>
    </row>
    <row r="2527" spans="5:6" ht="12">
      <c r="E2527" s="102">
        <v>2524</v>
      </c>
      <c r="F2527" s="103" t="s">
        <v>2800</v>
      </c>
    </row>
    <row r="2528" spans="5:6" ht="12">
      <c r="E2528" s="102">
        <v>2525</v>
      </c>
      <c r="F2528" s="103" t="s">
        <v>2801</v>
      </c>
    </row>
    <row r="2529" spans="5:6" ht="12">
      <c r="E2529" s="102">
        <v>2526</v>
      </c>
      <c r="F2529" s="103" t="s">
        <v>2802</v>
      </c>
    </row>
    <row r="2530" spans="5:6" ht="12">
      <c r="E2530" s="102">
        <v>2527</v>
      </c>
      <c r="F2530" s="103" t="s">
        <v>2803</v>
      </c>
    </row>
    <row r="2531" spans="5:6" ht="12">
      <c r="E2531" s="102">
        <v>2528</v>
      </c>
      <c r="F2531" s="103" t="s">
        <v>2804</v>
      </c>
    </row>
    <row r="2532" spans="5:6" ht="12">
      <c r="E2532" s="102">
        <v>2529</v>
      </c>
      <c r="F2532" s="103" t="s">
        <v>2805</v>
      </c>
    </row>
    <row r="2533" spans="5:6" ht="12">
      <c r="E2533" s="102">
        <v>2530</v>
      </c>
      <c r="F2533" s="103" t="s">
        <v>2806</v>
      </c>
    </row>
    <row r="2534" spans="5:6" ht="12">
      <c r="E2534" s="102">
        <v>2531</v>
      </c>
      <c r="F2534" s="103" t="s">
        <v>2807</v>
      </c>
    </row>
    <row r="2535" spans="5:6" ht="12">
      <c r="E2535" s="102">
        <v>2532</v>
      </c>
      <c r="F2535" s="103" t="s">
        <v>2808</v>
      </c>
    </row>
    <row r="2536" spans="5:6" ht="12">
      <c r="E2536" s="102">
        <v>2533</v>
      </c>
      <c r="F2536" s="103" t="s">
        <v>2809</v>
      </c>
    </row>
    <row r="2537" spans="5:6" ht="12">
      <c r="E2537" s="102">
        <v>2534</v>
      </c>
      <c r="F2537" s="103" t="s">
        <v>2810</v>
      </c>
    </row>
    <row r="2538" spans="5:6" ht="12">
      <c r="E2538" s="102">
        <v>2535</v>
      </c>
      <c r="F2538" s="103" t="s">
        <v>2811</v>
      </c>
    </row>
    <row r="2539" spans="5:6" ht="12">
      <c r="E2539" s="102">
        <v>2536</v>
      </c>
      <c r="F2539" s="103" t="s">
        <v>2812</v>
      </c>
    </row>
    <row r="2540" spans="5:6" ht="12">
      <c r="E2540" s="102">
        <v>2537</v>
      </c>
      <c r="F2540" s="103" t="s">
        <v>2813</v>
      </c>
    </row>
    <row r="2541" spans="5:6" ht="12">
      <c r="E2541" s="102">
        <v>2538</v>
      </c>
      <c r="F2541" s="103" t="s">
        <v>2814</v>
      </c>
    </row>
    <row r="2542" spans="5:6" ht="12">
      <c r="E2542" s="102">
        <v>2539</v>
      </c>
      <c r="F2542" s="103" t="s">
        <v>2815</v>
      </c>
    </row>
    <row r="2543" spans="5:6" ht="12">
      <c r="E2543" s="102">
        <v>2540</v>
      </c>
      <c r="F2543" s="103" t="s">
        <v>2816</v>
      </c>
    </row>
    <row r="2544" spans="5:6" ht="12">
      <c r="E2544" s="102">
        <v>2541</v>
      </c>
      <c r="F2544" s="103" t="s">
        <v>2817</v>
      </c>
    </row>
    <row r="2545" spans="5:6" ht="12">
      <c r="E2545" s="102">
        <v>2542</v>
      </c>
      <c r="F2545" s="103" t="s">
        <v>2818</v>
      </c>
    </row>
    <row r="2546" spans="5:6" ht="12">
      <c r="E2546" s="102">
        <v>2543</v>
      </c>
      <c r="F2546" s="103" t="s">
        <v>2819</v>
      </c>
    </row>
    <row r="2547" spans="5:6" ht="12">
      <c r="E2547" s="102">
        <v>2544</v>
      </c>
      <c r="F2547" s="103" t="s">
        <v>2820</v>
      </c>
    </row>
    <row r="2548" spans="5:6" ht="12">
      <c r="E2548" s="102">
        <v>2545</v>
      </c>
      <c r="F2548" s="103" t="s">
        <v>2821</v>
      </c>
    </row>
    <row r="2549" spans="5:6" ht="12">
      <c r="E2549" s="102">
        <v>2546</v>
      </c>
      <c r="F2549" s="103" t="s">
        <v>2822</v>
      </c>
    </row>
    <row r="2550" spans="5:6" ht="12">
      <c r="E2550" s="102">
        <v>2547</v>
      </c>
      <c r="F2550" s="103" t="s">
        <v>2823</v>
      </c>
    </row>
    <row r="2551" spans="5:6" ht="12">
      <c r="E2551" s="102">
        <v>2548</v>
      </c>
      <c r="F2551" s="103" t="s">
        <v>2824</v>
      </c>
    </row>
    <row r="2552" spans="5:6" ht="12">
      <c r="E2552" s="102">
        <v>2549</v>
      </c>
      <c r="F2552" s="103" t="s">
        <v>2825</v>
      </c>
    </row>
    <row r="2553" spans="5:6" ht="12">
      <c r="E2553" s="102">
        <v>2550</v>
      </c>
      <c r="F2553" s="103" t="s">
        <v>2826</v>
      </c>
    </row>
    <row r="2554" spans="5:6" ht="12">
      <c r="E2554" s="102">
        <v>2551</v>
      </c>
      <c r="F2554" s="103" t="s">
        <v>2827</v>
      </c>
    </row>
    <row r="2555" spans="5:6" ht="12">
      <c r="E2555" s="102">
        <v>2552</v>
      </c>
      <c r="F2555" s="103" t="s">
        <v>2828</v>
      </c>
    </row>
    <row r="2556" spans="5:6" ht="12">
      <c r="E2556" s="102">
        <v>2553</v>
      </c>
      <c r="F2556" s="103" t="s">
        <v>2829</v>
      </c>
    </row>
    <row r="2557" spans="5:6" ht="12">
      <c r="E2557" s="102">
        <v>2554</v>
      </c>
      <c r="F2557" s="103" t="s">
        <v>2830</v>
      </c>
    </row>
    <row r="2558" spans="5:6" ht="12">
      <c r="E2558" s="102">
        <v>2555</v>
      </c>
      <c r="F2558" s="103" t="s">
        <v>2831</v>
      </c>
    </row>
    <row r="2559" spans="5:6" ht="12">
      <c r="E2559" s="102">
        <v>2556</v>
      </c>
      <c r="F2559" s="103" t="s">
        <v>2832</v>
      </c>
    </row>
    <row r="2560" spans="5:6" ht="12">
      <c r="E2560" s="102">
        <v>2557</v>
      </c>
      <c r="F2560" s="103" t="s">
        <v>2833</v>
      </c>
    </row>
    <row r="2561" spans="5:6" ht="12">
      <c r="E2561" s="102">
        <v>2558</v>
      </c>
      <c r="F2561" s="103" t="s">
        <v>2834</v>
      </c>
    </row>
    <row r="2562" spans="5:6" ht="12">
      <c r="E2562" s="102">
        <v>2559</v>
      </c>
      <c r="F2562" s="103" t="s">
        <v>2835</v>
      </c>
    </row>
    <row r="2563" spans="5:6" ht="12">
      <c r="E2563" s="102">
        <v>2560</v>
      </c>
      <c r="F2563" s="103" t="s">
        <v>2836</v>
      </c>
    </row>
    <row r="2564" spans="5:6" ht="12">
      <c r="E2564" s="102">
        <v>2561</v>
      </c>
      <c r="F2564" s="103" t="s">
        <v>2837</v>
      </c>
    </row>
    <row r="2565" spans="5:6" ht="12">
      <c r="E2565" s="102">
        <v>2562</v>
      </c>
      <c r="F2565" s="103" t="s">
        <v>2838</v>
      </c>
    </row>
    <row r="2566" spans="5:6" ht="12">
      <c r="E2566" s="102">
        <v>2563</v>
      </c>
      <c r="F2566" s="103" t="s">
        <v>2839</v>
      </c>
    </row>
    <row r="2567" spans="5:6" ht="12">
      <c r="E2567" s="102">
        <v>2564</v>
      </c>
      <c r="F2567" s="103" t="s">
        <v>2840</v>
      </c>
    </row>
    <row r="2568" spans="5:6" ht="12">
      <c r="E2568" s="102">
        <v>2565</v>
      </c>
      <c r="F2568" s="103" t="s">
        <v>2841</v>
      </c>
    </row>
    <row r="2569" spans="5:6" ht="12">
      <c r="E2569" s="102">
        <v>2566</v>
      </c>
      <c r="F2569" s="103" t="s">
        <v>2842</v>
      </c>
    </row>
    <row r="2570" spans="5:6" ht="12">
      <c r="E2570" s="102">
        <v>2567</v>
      </c>
      <c r="F2570" s="103" t="s">
        <v>2843</v>
      </c>
    </row>
    <row r="2571" spans="5:6" ht="12">
      <c r="E2571" s="102">
        <v>2568</v>
      </c>
      <c r="F2571" s="103" t="s">
        <v>2844</v>
      </c>
    </row>
    <row r="2572" spans="5:6" ht="12">
      <c r="E2572" s="102">
        <v>2569</v>
      </c>
      <c r="F2572" s="103" t="s">
        <v>2845</v>
      </c>
    </row>
    <row r="2573" spans="5:6" ht="12">
      <c r="E2573" s="102">
        <v>2570</v>
      </c>
      <c r="F2573" s="103" t="s">
        <v>2846</v>
      </c>
    </row>
    <row r="2574" spans="5:6" ht="12">
      <c r="E2574" s="102">
        <v>2571</v>
      </c>
      <c r="F2574" s="103" t="s">
        <v>2847</v>
      </c>
    </row>
    <row r="2575" spans="5:6" ht="12">
      <c r="E2575" s="102">
        <v>2572</v>
      </c>
      <c r="F2575" s="103" t="s">
        <v>2848</v>
      </c>
    </row>
    <row r="2576" spans="5:6" ht="12">
      <c r="E2576" s="102">
        <v>2573</v>
      </c>
      <c r="F2576" s="103" t="s">
        <v>2849</v>
      </c>
    </row>
    <row r="2577" spans="5:6" ht="12">
      <c r="E2577" s="102">
        <v>2574</v>
      </c>
      <c r="F2577" s="103" t="s">
        <v>2850</v>
      </c>
    </row>
    <row r="2578" spans="5:6" ht="12">
      <c r="E2578" s="102">
        <v>2575</v>
      </c>
      <c r="F2578" s="103" t="s">
        <v>2851</v>
      </c>
    </row>
    <row r="2579" spans="5:6" ht="12">
      <c r="E2579" s="102">
        <v>2576</v>
      </c>
      <c r="F2579" s="103" t="s">
        <v>2852</v>
      </c>
    </row>
    <row r="2580" spans="5:6" ht="12">
      <c r="E2580" s="102">
        <v>2577</v>
      </c>
      <c r="F2580" s="103" t="s">
        <v>2853</v>
      </c>
    </row>
    <row r="2581" spans="5:6" ht="12">
      <c r="E2581" s="102">
        <v>2578</v>
      </c>
      <c r="F2581" s="103" t="s">
        <v>2854</v>
      </c>
    </row>
    <row r="2582" spans="5:6" ht="12">
      <c r="E2582" s="102">
        <v>2579</v>
      </c>
      <c r="F2582" s="103" t="s">
        <v>2855</v>
      </c>
    </row>
    <row r="2583" spans="5:6" ht="12">
      <c r="E2583" s="102">
        <v>2580</v>
      </c>
      <c r="F2583" s="103" t="s">
        <v>2856</v>
      </c>
    </row>
    <row r="2584" spans="5:6" ht="12">
      <c r="E2584" s="102">
        <v>2581</v>
      </c>
      <c r="F2584" s="103" t="s">
        <v>2857</v>
      </c>
    </row>
    <row r="2585" spans="5:6" ht="12">
      <c r="E2585" s="102">
        <v>2582</v>
      </c>
      <c r="F2585" s="103" t="s">
        <v>2858</v>
      </c>
    </row>
    <row r="2586" spans="5:6" ht="12">
      <c r="E2586" s="102">
        <v>2583</v>
      </c>
      <c r="F2586" s="103" t="s">
        <v>2859</v>
      </c>
    </row>
    <row r="2587" spans="5:6" ht="12">
      <c r="E2587" s="102">
        <v>2584</v>
      </c>
      <c r="F2587" s="103" t="s">
        <v>2860</v>
      </c>
    </row>
    <row r="2588" spans="5:6" ht="12">
      <c r="E2588" s="102">
        <v>2585</v>
      </c>
      <c r="F2588" s="103" t="s">
        <v>2861</v>
      </c>
    </row>
    <row r="2589" spans="5:6" ht="12">
      <c r="E2589" s="102">
        <v>2586</v>
      </c>
      <c r="F2589" s="103" t="s">
        <v>2862</v>
      </c>
    </row>
    <row r="2590" spans="5:6" ht="12">
      <c r="E2590" s="102">
        <v>2587</v>
      </c>
      <c r="F2590" s="103" t="s">
        <v>2863</v>
      </c>
    </row>
    <row r="2591" spans="5:6" ht="12">
      <c r="E2591" s="102">
        <v>2588</v>
      </c>
      <c r="F2591" s="103" t="s">
        <v>2864</v>
      </c>
    </row>
    <row r="2592" spans="5:6" ht="12">
      <c r="E2592" s="102">
        <v>2589</v>
      </c>
      <c r="F2592" s="103" t="s">
        <v>2865</v>
      </c>
    </row>
    <row r="2593" spans="5:6" ht="12">
      <c r="E2593" s="102">
        <v>2590</v>
      </c>
      <c r="F2593" s="103" t="s">
        <v>2866</v>
      </c>
    </row>
    <row r="2594" spans="5:6" ht="12">
      <c r="E2594" s="102">
        <v>2591</v>
      </c>
      <c r="F2594" s="103" t="s">
        <v>2867</v>
      </c>
    </row>
    <row r="2595" spans="5:6" ht="12">
      <c r="E2595" s="102">
        <v>2592</v>
      </c>
      <c r="F2595" s="103" t="s">
        <v>2868</v>
      </c>
    </row>
    <row r="2596" spans="5:6" ht="12">
      <c r="E2596" s="102">
        <v>2593</v>
      </c>
      <c r="F2596" s="103" t="s">
        <v>2869</v>
      </c>
    </row>
    <row r="2597" spans="5:6" ht="12">
      <c r="E2597" s="102">
        <v>2594</v>
      </c>
      <c r="F2597" s="103" t="s">
        <v>2870</v>
      </c>
    </row>
    <row r="2598" spans="5:6" ht="12">
      <c r="E2598" s="102">
        <v>2595</v>
      </c>
      <c r="F2598" s="103" t="s">
        <v>2871</v>
      </c>
    </row>
    <row r="2599" spans="5:6" ht="12">
      <c r="E2599" s="102">
        <v>2596</v>
      </c>
      <c r="F2599" s="103" t="s">
        <v>2872</v>
      </c>
    </row>
    <row r="2600" spans="5:6" ht="12">
      <c r="E2600" s="102">
        <v>2597</v>
      </c>
      <c r="F2600" s="103" t="s">
        <v>2873</v>
      </c>
    </row>
    <row r="2601" spans="5:6" ht="12">
      <c r="E2601" s="102">
        <v>2598</v>
      </c>
      <c r="F2601" s="103" t="s">
        <v>2874</v>
      </c>
    </row>
    <row r="2602" spans="5:6" ht="12">
      <c r="E2602" s="102">
        <v>2599</v>
      </c>
      <c r="F2602" s="103" t="s">
        <v>2875</v>
      </c>
    </row>
    <row r="2603" spans="5:6" ht="12">
      <c r="E2603" s="102">
        <v>2600</v>
      </c>
      <c r="F2603" s="103" t="s">
        <v>2876</v>
      </c>
    </row>
    <row r="2604" spans="5:6" ht="12">
      <c r="E2604" s="102">
        <v>2601</v>
      </c>
      <c r="F2604" s="103" t="s">
        <v>2877</v>
      </c>
    </row>
    <row r="2605" spans="5:6" ht="12">
      <c r="E2605" s="102">
        <v>2602</v>
      </c>
      <c r="F2605" s="103" t="s">
        <v>2878</v>
      </c>
    </row>
    <row r="2606" spans="5:6" ht="12">
      <c r="E2606" s="102">
        <v>2603</v>
      </c>
      <c r="F2606" s="103" t="s">
        <v>2879</v>
      </c>
    </row>
    <row r="2607" spans="5:6" ht="12">
      <c r="E2607" s="102">
        <v>2604</v>
      </c>
      <c r="F2607" s="103" t="s">
        <v>2880</v>
      </c>
    </row>
    <row r="2608" spans="5:6" ht="12">
      <c r="E2608" s="102">
        <v>2605</v>
      </c>
      <c r="F2608" s="103" t="s">
        <v>2881</v>
      </c>
    </row>
    <row r="2609" spans="5:6" ht="12">
      <c r="E2609" s="102">
        <v>2606</v>
      </c>
      <c r="F2609" s="103" t="s">
        <v>2882</v>
      </c>
    </row>
    <row r="2610" spans="5:6" ht="12">
      <c r="E2610" s="102">
        <v>2607</v>
      </c>
      <c r="F2610" s="103" t="s">
        <v>2883</v>
      </c>
    </row>
    <row r="2611" spans="5:6" ht="12">
      <c r="E2611" s="102">
        <v>2608</v>
      </c>
      <c r="F2611" s="103" t="s">
        <v>2884</v>
      </c>
    </row>
    <row r="2612" spans="5:6" ht="12">
      <c r="E2612" s="102">
        <v>2609</v>
      </c>
      <c r="F2612" s="103" t="s">
        <v>2885</v>
      </c>
    </row>
    <row r="2613" spans="5:6" ht="12">
      <c r="E2613" s="102">
        <v>2610</v>
      </c>
      <c r="F2613" s="103" t="s">
        <v>2886</v>
      </c>
    </row>
    <row r="2614" spans="5:6" ht="12">
      <c r="E2614" s="102">
        <v>2611</v>
      </c>
      <c r="F2614" s="103" t="s">
        <v>2887</v>
      </c>
    </row>
    <row r="2615" spans="5:6" ht="12">
      <c r="E2615" s="102">
        <v>2612</v>
      </c>
      <c r="F2615" s="103" t="s">
        <v>2888</v>
      </c>
    </row>
    <row r="2616" spans="5:6" ht="12">
      <c r="E2616" s="102">
        <v>2613</v>
      </c>
      <c r="F2616" s="103" t="s">
        <v>2889</v>
      </c>
    </row>
    <row r="2617" spans="5:6" ht="12">
      <c r="E2617" s="102">
        <v>2614</v>
      </c>
      <c r="F2617" s="103" t="s">
        <v>2890</v>
      </c>
    </row>
    <row r="2618" spans="5:6" ht="12">
      <c r="E2618" s="102">
        <v>2615</v>
      </c>
      <c r="F2618" s="103" t="s">
        <v>2891</v>
      </c>
    </row>
    <row r="2619" spans="5:6" ht="12">
      <c r="E2619" s="102">
        <v>2616</v>
      </c>
      <c r="F2619" s="103" t="s">
        <v>2892</v>
      </c>
    </row>
    <row r="2620" spans="5:6" ht="12">
      <c r="E2620" s="102">
        <v>2617</v>
      </c>
      <c r="F2620" s="103" t="s">
        <v>2893</v>
      </c>
    </row>
    <row r="2621" spans="5:6" ht="12">
      <c r="E2621" s="102">
        <v>2618</v>
      </c>
      <c r="F2621" s="103" t="s">
        <v>2894</v>
      </c>
    </row>
    <row r="2622" spans="5:6" ht="12">
      <c r="E2622" s="102">
        <v>2619</v>
      </c>
      <c r="F2622" s="103" t="s">
        <v>2895</v>
      </c>
    </row>
    <row r="2623" spans="5:6" ht="12">
      <c r="E2623" s="102">
        <v>2620</v>
      </c>
      <c r="F2623" s="103" t="s">
        <v>2896</v>
      </c>
    </row>
    <row r="2624" spans="5:6" ht="12">
      <c r="E2624" s="102">
        <v>2621</v>
      </c>
      <c r="F2624" s="103" t="s">
        <v>2897</v>
      </c>
    </row>
    <row r="2625" spans="5:6" ht="12">
      <c r="E2625" s="102">
        <v>2622</v>
      </c>
      <c r="F2625" s="103" t="s">
        <v>2898</v>
      </c>
    </row>
    <row r="2626" spans="5:6" ht="12">
      <c r="E2626" s="102">
        <v>2623</v>
      </c>
      <c r="F2626" s="103" t="s">
        <v>2899</v>
      </c>
    </row>
    <row r="2627" spans="5:6" ht="12">
      <c r="E2627" s="102">
        <v>2624</v>
      </c>
      <c r="F2627" s="103" t="s">
        <v>2900</v>
      </c>
    </row>
    <row r="2628" spans="5:6" ht="12">
      <c r="E2628" s="102">
        <v>2625</v>
      </c>
      <c r="F2628" s="103" t="s">
        <v>2901</v>
      </c>
    </row>
    <row r="2629" spans="5:6" ht="12">
      <c r="E2629" s="102">
        <v>2626</v>
      </c>
      <c r="F2629" s="103" t="s">
        <v>2902</v>
      </c>
    </row>
    <row r="2630" spans="5:6" ht="12">
      <c r="E2630" s="102">
        <v>2627</v>
      </c>
      <c r="F2630" s="103" t="s">
        <v>2903</v>
      </c>
    </row>
    <row r="2631" spans="5:6" ht="12">
      <c r="E2631" s="102">
        <v>2628</v>
      </c>
      <c r="F2631" s="103" t="s">
        <v>2904</v>
      </c>
    </row>
    <row r="2632" spans="5:6" ht="12">
      <c r="E2632" s="102">
        <v>2629</v>
      </c>
      <c r="F2632" s="103" t="s">
        <v>2905</v>
      </c>
    </row>
    <row r="2633" spans="5:6" ht="12">
      <c r="E2633" s="102">
        <v>2630</v>
      </c>
      <c r="F2633" s="103" t="s">
        <v>2906</v>
      </c>
    </row>
    <row r="2634" spans="5:6" ht="12">
      <c r="E2634" s="102">
        <v>2631</v>
      </c>
      <c r="F2634" s="103" t="s">
        <v>2907</v>
      </c>
    </row>
    <row r="2635" spans="5:6" ht="12">
      <c r="E2635" s="102">
        <v>2632</v>
      </c>
      <c r="F2635" s="103" t="s">
        <v>2908</v>
      </c>
    </row>
    <row r="2636" spans="5:6" ht="12">
      <c r="E2636" s="102">
        <v>2633</v>
      </c>
      <c r="F2636" s="103" t="s">
        <v>2909</v>
      </c>
    </row>
    <row r="2637" spans="5:6" ht="12">
      <c r="E2637" s="102">
        <v>2634</v>
      </c>
      <c r="F2637" s="103" t="s">
        <v>2910</v>
      </c>
    </row>
    <row r="2638" spans="5:6" ht="12">
      <c r="E2638" s="102">
        <v>2635</v>
      </c>
      <c r="F2638" s="103" t="s">
        <v>2911</v>
      </c>
    </row>
    <row r="2639" spans="5:6" ht="12">
      <c r="E2639" s="102">
        <v>2636</v>
      </c>
      <c r="F2639" s="103" t="s">
        <v>2912</v>
      </c>
    </row>
    <row r="2640" spans="5:6" ht="12">
      <c r="E2640" s="102">
        <v>2637</v>
      </c>
      <c r="F2640" s="103" t="s">
        <v>2913</v>
      </c>
    </row>
    <row r="2641" spans="5:6" ht="12">
      <c r="E2641" s="102">
        <v>2638</v>
      </c>
      <c r="F2641" s="103" t="s">
        <v>2914</v>
      </c>
    </row>
    <row r="2642" spans="5:6" ht="12">
      <c r="E2642" s="102">
        <v>2639</v>
      </c>
      <c r="F2642" s="103" t="s">
        <v>2915</v>
      </c>
    </row>
    <row r="2643" spans="5:6" ht="12">
      <c r="E2643" s="102">
        <v>2640</v>
      </c>
      <c r="F2643" s="103" t="s">
        <v>2916</v>
      </c>
    </row>
    <row r="2644" spans="5:6" ht="12">
      <c r="E2644" s="102">
        <v>2641</v>
      </c>
      <c r="F2644" s="103" t="s">
        <v>2917</v>
      </c>
    </row>
    <row r="2645" spans="5:6" ht="12">
      <c r="E2645" s="102">
        <v>2642</v>
      </c>
      <c r="F2645" s="103" t="s">
        <v>2918</v>
      </c>
    </row>
    <row r="2646" spans="5:6" ht="12">
      <c r="E2646" s="102">
        <v>2643</v>
      </c>
      <c r="F2646" s="103" t="s">
        <v>2919</v>
      </c>
    </row>
    <row r="2647" spans="5:6" ht="12">
      <c r="E2647" s="102">
        <v>2644</v>
      </c>
      <c r="F2647" s="103" t="s">
        <v>2920</v>
      </c>
    </row>
    <row r="2648" spans="5:6" ht="12">
      <c r="E2648" s="102">
        <v>2645</v>
      </c>
      <c r="F2648" s="103" t="s">
        <v>2921</v>
      </c>
    </row>
    <row r="2649" spans="5:6" ht="12">
      <c r="E2649" s="102">
        <v>2646</v>
      </c>
      <c r="F2649" s="103" t="s">
        <v>2922</v>
      </c>
    </row>
    <row r="2650" spans="5:6" ht="12">
      <c r="E2650" s="102">
        <v>2647</v>
      </c>
      <c r="F2650" s="103" t="s">
        <v>2923</v>
      </c>
    </row>
    <row r="2651" spans="5:6" ht="12">
      <c r="E2651" s="102">
        <v>2648</v>
      </c>
      <c r="F2651" s="103" t="s">
        <v>2924</v>
      </c>
    </row>
    <row r="2652" spans="5:6" ht="12">
      <c r="E2652" s="102">
        <v>2649</v>
      </c>
      <c r="F2652" s="103" t="s">
        <v>2925</v>
      </c>
    </row>
    <row r="2653" spans="5:6" ht="12">
      <c r="E2653" s="102">
        <v>2650</v>
      </c>
      <c r="F2653" s="103" t="s">
        <v>2926</v>
      </c>
    </row>
    <row r="2654" spans="5:6" ht="12">
      <c r="E2654" s="102">
        <v>2651</v>
      </c>
      <c r="F2654" s="103" t="s">
        <v>2927</v>
      </c>
    </row>
    <row r="2655" spans="5:6" ht="12">
      <c r="E2655" s="102">
        <v>2652</v>
      </c>
      <c r="F2655" s="103" t="s">
        <v>2928</v>
      </c>
    </row>
    <row r="2656" spans="5:6" ht="12">
      <c r="E2656" s="102">
        <v>2653</v>
      </c>
      <c r="F2656" s="103" t="s">
        <v>2929</v>
      </c>
    </row>
    <row r="2657" spans="5:6" ht="12">
      <c r="E2657" s="102">
        <v>2654</v>
      </c>
      <c r="F2657" s="103" t="s">
        <v>2930</v>
      </c>
    </row>
    <row r="2658" spans="5:6" ht="12">
      <c r="E2658" s="102">
        <v>2655</v>
      </c>
      <c r="F2658" s="103" t="s">
        <v>2931</v>
      </c>
    </row>
    <row r="2659" spans="5:6" ht="12">
      <c r="E2659" s="102">
        <v>2656</v>
      </c>
      <c r="F2659" s="103" t="s">
        <v>2932</v>
      </c>
    </row>
    <row r="2660" spans="5:6" ht="12">
      <c r="E2660" s="102">
        <v>2657</v>
      </c>
      <c r="F2660" s="103" t="s">
        <v>2933</v>
      </c>
    </row>
    <row r="2661" spans="5:6" ht="12">
      <c r="E2661" s="102">
        <v>2658</v>
      </c>
      <c r="F2661" s="103" t="s">
        <v>2934</v>
      </c>
    </row>
    <row r="2662" spans="5:6" ht="12">
      <c r="E2662" s="102">
        <v>2659</v>
      </c>
      <c r="F2662" s="103" t="s">
        <v>2935</v>
      </c>
    </row>
    <row r="2663" spans="5:6" ht="12">
      <c r="E2663" s="102">
        <v>2660</v>
      </c>
      <c r="F2663" s="103" t="s">
        <v>2936</v>
      </c>
    </row>
    <row r="2664" spans="5:6" ht="12">
      <c r="E2664" s="102">
        <v>2661</v>
      </c>
      <c r="F2664" s="103" t="s">
        <v>2937</v>
      </c>
    </row>
    <row r="2665" spans="5:6" ht="12">
      <c r="E2665" s="102">
        <v>2662</v>
      </c>
      <c r="F2665" s="103" t="s">
        <v>2938</v>
      </c>
    </row>
    <row r="2666" spans="5:6" ht="12">
      <c r="E2666" s="102">
        <v>2663</v>
      </c>
      <c r="F2666" s="103" t="s">
        <v>2939</v>
      </c>
    </row>
    <row r="2667" spans="5:6" ht="12">
      <c r="E2667" s="102">
        <v>2664</v>
      </c>
      <c r="F2667" s="103" t="s">
        <v>2940</v>
      </c>
    </row>
    <row r="2668" spans="5:6" ht="12">
      <c r="E2668" s="102">
        <v>2665</v>
      </c>
      <c r="F2668" s="103" t="s">
        <v>2941</v>
      </c>
    </row>
    <row r="2669" spans="5:6" ht="12">
      <c r="E2669" s="102">
        <v>2666</v>
      </c>
      <c r="F2669" s="103" t="s">
        <v>2942</v>
      </c>
    </row>
    <row r="2670" spans="5:6" ht="12">
      <c r="E2670" s="102">
        <v>2667</v>
      </c>
      <c r="F2670" s="103" t="s">
        <v>2943</v>
      </c>
    </row>
    <row r="2671" spans="5:6" ht="12">
      <c r="E2671" s="102">
        <v>2668</v>
      </c>
      <c r="F2671" s="103" t="s">
        <v>2944</v>
      </c>
    </row>
    <row r="2672" spans="5:6" ht="12">
      <c r="E2672" s="102">
        <v>2669</v>
      </c>
      <c r="F2672" s="103" t="s">
        <v>2945</v>
      </c>
    </row>
    <row r="2673" spans="5:6" ht="12">
      <c r="E2673" s="102">
        <v>2670</v>
      </c>
      <c r="F2673" s="103" t="s">
        <v>2946</v>
      </c>
    </row>
    <row r="2674" spans="5:6" ht="12">
      <c r="E2674" s="102">
        <v>2671</v>
      </c>
      <c r="F2674" s="103" t="s">
        <v>2947</v>
      </c>
    </row>
    <row r="2675" spans="5:6" ht="12">
      <c r="E2675" s="102">
        <v>2672</v>
      </c>
      <c r="F2675" s="103" t="s">
        <v>2948</v>
      </c>
    </row>
    <row r="2676" spans="5:6" ht="12">
      <c r="E2676" s="102">
        <v>2673</v>
      </c>
      <c r="F2676" s="103" t="s">
        <v>2949</v>
      </c>
    </row>
    <row r="2677" spans="5:6" ht="12">
      <c r="E2677" s="102">
        <v>2674</v>
      </c>
      <c r="F2677" s="103" t="s">
        <v>2950</v>
      </c>
    </row>
    <row r="2678" spans="5:6" ht="12">
      <c r="E2678" s="102">
        <v>2675</v>
      </c>
      <c r="F2678" s="103" t="s">
        <v>2951</v>
      </c>
    </row>
    <row r="2679" spans="5:6" ht="12">
      <c r="E2679" s="102">
        <v>2676</v>
      </c>
      <c r="F2679" s="103" t="s">
        <v>2952</v>
      </c>
    </row>
    <row r="2680" spans="5:6" ht="12">
      <c r="E2680" s="102">
        <v>2677</v>
      </c>
      <c r="F2680" s="103" t="s">
        <v>2953</v>
      </c>
    </row>
    <row r="2681" spans="5:6" ht="12">
      <c r="E2681" s="102">
        <v>2678</v>
      </c>
      <c r="F2681" s="103" t="s">
        <v>2954</v>
      </c>
    </row>
    <row r="2682" spans="5:6" ht="12">
      <c r="E2682" s="102">
        <v>2679</v>
      </c>
      <c r="F2682" s="103" t="s">
        <v>2955</v>
      </c>
    </row>
    <row r="2683" spans="5:6" ht="12">
      <c r="E2683" s="102">
        <v>2680</v>
      </c>
      <c r="F2683" s="103" t="s">
        <v>2956</v>
      </c>
    </row>
    <row r="2684" spans="5:6" ht="12">
      <c r="E2684" s="102">
        <v>2681</v>
      </c>
      <c r="F2684" s="103" t="s">
        <v>2957</v>
      </c>
    </row>
    <row r="2685" spans="5:6" ht="12">
      <c r="E2685" s="102">
        <v>2682</v>
      </c>
      <c r="F2685" s="103" t="s">
        <v>2958</v>
      </c>
    </row>
    <row r="2686" spans="5:6" ht="12">
      <c r="E2686" s="102">
        <v>2683</v>
      </c>
      <c r="F2686" s="103" t="s">
        <v>2959</v>
      </c>
    </row>
    <row r="2687" spans="5:6" ht="12">
      <c r="E2687" s="102">
        <v>2684</v>
      </c>
      <c r="F2687" s="103" t="s">
        <v>2960</v>
      </c>
    </row>
    <row r="2688" spans="5:6" ht="12">
      <c r="E2688" s="102">
        <v>2685</v>
      </c>
      <c r="F2688" s="103" t="s">
        <v>2961</v>
      </c>
    </row>
    <row r="2689" spans="5:6" ht="12">
      <c r="E2689" s="102">
        <v>2686</v>
      </c>
      <c r="F2689" s="103" t="s">
        <v>2962</v>
      </c>
    </row>
    <row r="2690" spans="5:6" ht="12">
      <c r="E2690" s="102">
        <v>2687</v>
      </c>
      <c r="F2690" s="103" t="s">
        <v>2963</v>
      </c>
    </row>
    <row r="2691" spans="5:6" ht="12">
      <c r="E2691" s="102">
        <v>2688</v>
      </c>
      <c r="F2691" s="103" t="s">
        <v>2964</v>
      </c>
    </row>
    <row r="2692" spans="5:6" ht="12">
      <c r="E2692" s="102">
        <v>2689</v>
      </c>
      <c r="F2692" s="103" t="s">
        <v>2965</v>
      </c>
    </row>
    <row r="2693" spans="5:6" ht="12">
      <c r="E2693" s="102">
        <v>2690</v>
      </c>
      <c r="F2693" s="103" t="s">
        <v>2966</v>
      </c>
    </row>
    <row r="2694" spans="5:6" ht="12">
      <c r="E2694" s="102">
        <v>2691</v>
      </c>
      <c r="F2694" s="103" t="s">
        <v>2967</v>
      </c>
    </row>
    <row r="2695" spans="5:6" ht="12">
      <c r="E2695" s="102">
        <v>2692</v>
      </c>
      <c r="F2695" s="103" t="s">
        <v>2968</v>
      </c>
    </row>
    <row r="2696" spans="5:6" ht="12">
      <c r="E2696" s="102">
        <v>2693</v>
      </c>
      <c r="F2696" s="103" t="s">
        <v>2969</v>
      </c>
    </row>
    <row r="2697" spans="5:6" ht="12">
      <c r="E2697" s="102">
        <v>2694</v>
      </c>
      <c r="F2697" s="103" t="s">
        <v>2970</v>
      </c>
    </row>
    <row r="2698" spans="5:6" ht="12">
      <c r="E2698" s="102">
        <v>2695</v>
      </c>
      <c r="F2698" s="103" t="s">
        <v>2971</v>
      </c>
    </row>
    <row r="2699" spans="5:6" ht="12">
      <c r="E2699" s="102">
        <v>2696</v>
      </c>
      <c r="F2699" s="103" t="s">
        <v>2972</v>
      </c>
    </row>
    <row r="2700" spans="5:6" ht="12">
      <c r="E2700" s="102">
        <v>2697</v>
      </c>
      <c r="F2700" s="103" t="s">
        <v>2973</v>
      </c>
    </row>
    <row r="2701" spans="5:6" ht="12">
      <c r="E2701" s="102">
        <v>2698</v>
      </c>
      <c r="F2701" s="103" t="s">
        <v>2974</v>
      </c>
    </row>
    <row r="2702" spans="5:6" ht="12">
      <c r="E2702" s="102">
        <v>2699</v>
      </c>
      <c r="F2702" s="103" t="s">
        <v>2975</v>
      </c>
    </row>
    <row r="2703" spans="5:6" ht="12">
      <c r="E2703" s="102">
        <v>2700</v>
      </c>
      <c r="F2703" s="103" t="s">
        <v>2976</v>
      </c>
    </row>
    <row r="2704" spans="5:6" ht="12">
      <c r="E2704" s="102">
        <v>2701</v>
      </c>
      <c r="F2704" s="103" t="s">
        <v>2977</v>
      </c>
    </row>
    <row r="2705" spans="5:6" ht="12">
      <c r="E2705" s="102">
        <v>2702</v>
      </c>
      <c r="F2705" s="103" t="s">
        <v>2978</v>
      </c>
    </row>
    <row r="2706" spans="5:6" ht="12">
      <c r="E2706" s="102">
        <v>2703</v>
      </c>
      <c r="F2706" s="103" t="s">
        <v>2979</v>
      </c>
    </row>
    <row r="2707" spans="5:6" ht="12">
      <c r="E2707" s="102">
        <v>2704</v>
      </c>
      <c r="F2707" s="103" t="s">
        <v>2980</v>
      </c>
    </row>
    <row r="2708" spans="5:6" ht="12">
      <c r="E2708" s="102">
        <v>2705</v>
      </c>
      <c r="F2708" s="103" t="s">
        <v>2981</v>
      </c>
    </row>
    <row r="2709" spans="5:6" ht="12">
      <c r="E2709" s="102">
        <v>2706</v>
      </c>
      <c r="F2709" s="103" t="s">
        <v>2982</v>
      </c>
    </row>
    <row r="2710" spans="5:6" ht="12">
      <c r="E2710" s="102">
        <v>2707</v>
      </c>
      <c r="F2710" s="103" t="s">
        <v>2983</v>
      </c>
    </row>
    <row r="2711" spans="5:6" ht="12">
      <c r="E2711" s="102">
        <v>2708</v>
      </c>
      <c r="F2711" s="103" t="s">
        <v>2984</v>
      </c>
    </row>
    <row r="2712" spans="5:6" ht="12">
      <c r="E2712" s="102">
        <v>2709</v>
      </c>
      <c r="F2712" s="103" t="s">
        <v>2985</v>
      </c>
    </row>
    <row r="2713" spans="5:6" ht="12">
      <c r="E2713" s="102">
        <v>2710</v>
      </c>
      <c r="F2713" s="103" t="s">
        <v>2986</v>
      </c>
    </row>
    <row r="2714" spans="5:6" ht="12">
      <c r="E2714" s="102">
        <v>2711</v>
      </c>
      <c r="F2714" s="103" t="s">
        <v>2987</v>
      </c>
    </row>
    <row r="2715" spans="5:6" ht="12">
      <c r="E2715" s="102">
        <v>2712</v>
      </c>
      <c r="F2715" s="103" t="s">
        <v>2988</v>
      </c>
    </row>
    <row r="2716" spans="5:6" ht="12">
      <c r="E2716" s="102">
        <v>2713</v>
      </c>
      <c r="F2716" s="103" t="s">
        <v>2989</v>
      </c>
    </row>
    <row r="2717" spans="5:6" ht="12">
      <c r="E2717" s="102">
        <v>2714</v>
      </c>
      <c r="F2717" s="103" t="s">
        <v>2990</v>
      </c>
    </row>
    <row r="2718" spans="5:6" ht="12">
      <c r="E2718" s="102">
        <v>2715</v>
      </c>
      <c r="F2718" s="103" t="s">
        <v>2991</v>
      </c>
    </row>
    <row r="2719" spans="5:6" ht="12">
      <c r="E2719" s="102">
        <v>2716</v>
      </c>
      <c r="F2719" s="103" t="s">
        <v>2992</v>
      </c>
    </row>
    <row r="2720" spans="5:6" ht="12">
      <c r="E2720" s="102">
        <v>2717</v>
      </c>
      <c r="F2720" s="103" t="s">
        <v>2993</v>
      </c>
    </row>
    <row r="2721" spans="5:6" ht="12">
      <c r="E2721" s="102">
        <v>2718</v>
      </c>
      <c r="F2721" s="103" t="s">
        <v>2994</v>
      </c>
    </row>
    <row r="2722" spans="5:6" ht="12">
      <c r="E2722" s="102">
        <v>2719</v>
      </c>
      <c r="F2722" s="103" t="s">
        <v>2995</v>
      </c>
    </row>
    <row r="2723" spans="5:6" ht="12">
      <c r="E2723" s="102">
        <v>2720</v>
      </c>
      <c r="F2723" s="103" t="s">
        <v>2996</v>
      </c>
    </row>
    <row r="2724" spans="5:6" ht="12">
      <c r="E2724" s="102">
        <v>2721</v>
      </c>
      <c r="F2724" s="103" t="s">
        <v>2997</v>
      </c>
    </row>
    <row r="2725" spans="5:6" ht="12">
      <c r="E2725" s="102">
        <v>2722</v>
      </c>
      <c r="F2725" s="103" t="s">
        <v>2998</v>
      </c>
    </row>
    <row r="2726" spans="5:6" ht="12">
      <c r="E2726" s="102">
        <v>2723</v>
      </c>
      <c r="F2726" s="103" t="s">
        <v>2999</v>
      </c>
    </row>
    <row r="2727" spans="5:6" ht="12">
      <c r="E2727" s="102">
        <v>2724</v>
      </c>
      <c r="F2727" s="103" t="s">
        <v>3000</v>
      </c>
    </row>
    <row r="2728" spans="5:6" ht="12">
      <c r="E2728" s="102">
        <v>2725</v>
      </c>
      <c r="F2728" s="103" t="s">
        <v>3001</v>
      </c>
    </row>
    <row r="2729" spans="5:6" ht="12">
      <c r="E2729" s="102">
        <v>2726</v>
      </c>
      <c r="F2729" s="103" t="s">
        <v>3002</v>
      </c>
    </row>
    <row r="2730" spans="5:6" ht="12">
      <c r="E2730" s="102">
        <v>2727</v>
      </c>
      <c r="F2730" s="103" t="s">
        <v>3003</v>
      </c>
    </row>
    <row r="2731" spans="5:6" ht="12">
      <c r="E2731" s="102">
        <v>2728</v>
      </c>
      <c r="F2731" s="103" t="s">
        <v>3004</v>
      </c>
    </row>
    <row r="2732" spans="5:6" ht="12">
      <c r="E2732" s="102">
        <v>2729</v>
      </c>
      <c r="F2732" s="103" t="s">
        <v>3005</v>
      </c>
    </row>
    <row r="2733" spans="5:6" ht="12">
      <c r="E2733" s="102">
        <v>2730</v>
      </c>
      <c r="F2733" s="103" t="s">
        <v>3006</v>
      </c>
    </row>
    <row r="2734" spans="5:6" ht="12">
      <c r="E2734" s="102">
        <v>2731</v>
      </c>
      <c r="F2734" s="103" t="s">
        <v>3007</v>
      </c>
    </row>
    <row r="2735" spans="5:6" ht="12">
      <c r="E2735" s="102">
        <v>2732</v>
      </c>
      <c r="F2735" s="103" t="s">
        <v>3008</v>
      </c>
    </row>
    <row r="2736" spans="5:6" ht="12">
      <c r="E2736" s="102">
        <v>2733</v>
      </c>
      <c r="F2736" s="103" t="s">
        <v>3009</v>
      </c>
    </row>
    <row r="2737" spans="5:6" ht="12">
      <c r="E2737" s="102">
        <v>2734</v>
      </c>
      <c r="F2737" s="103" t="s">
        <v>3010</v>
      </c>
    </row>
    <row r="2738" spans="5:6" ht="12">
      <c r="E2738" s="102">
        <v>2735</v>
      </c>
      <c r="F2738" s="103" t="s">
        <v>3011</v>
      </c>
    </row>
    <row r="2739" spans="5:6" ht="12">
      <c r="E2739" s="102">
        <v>2736</v>
      </c>
      <c r="F2739" s="103" t="s">
        <v>3012</v>
      </c>
    </row>
    <row r="2740" spans="5:6" ht="12">
      <c r="E2740" s="102">
        <v>2737</v>
      </c>
      <c r="F2740" s="103" t="s">
        <v>3013</v>
      </c>
    </row>
    <row r="2741" spans="5:6" ht="12">
      <c r="E2741" s="102">
        <v>2738</v>
      </c>
      <c r="F2741" s="103" t="s">
        <v>3014</v>
      </c>
    </row>
    <row r="2742" spans="5:6" ht="12">
      <c r="E2742" s="102">
        <v>2739</v>
      </c>
      <c r="F2742" s="103" t="s">
        <v>3015</v>
      </c>
    </row>
    <row r="2743" spans="5:6" ht="12">
      <c r="E2743" s="102">
        <v>2740</v>
      </c>
      <c r="F2743" s="103" t="s">
        <v>3016</v>
      </c>
    </row>
    <row r="2744" spans="5:6" ht="12">
      <c r="E2744" s="102">
        <v>2741</v>
      </c>
      <c r="F2744" s="103" t="s">
        <v>3017</v>
      </c>
    </row>
    <row r="2745" spans="5:6" ht="12">
      <c r="E2745" s="102">
        <v>2742</v>
      </c>
      <c r="F2745" s="103" t="s">
        <v>3018</v>
      </c>
    </row>
    <row r="2746" spans="5:6" ht="12">
      <c r="E2746" s="102">
        <v>2743</v>
      </c>
      <c r="F2746" s="103" t="s">
        <v>3019</v>
      </c>
    </row>
    <row r="2747" spans="5:6" ht="12">
      <c r="E2747" s="102">
        <v>2744</v>
      </c>
      <c r="F2747" s="103" t="s">
        <v>3020</v>
      </c>
    </row>
    <row r="2748" spans="5:6" ht="12">
      <c r="E2748" s="102">
        <v>2745</v>
      </c>
      <c r="F2748" s="103" t="s">
        <v>3021</v>
      </c>
    </row>
    <row r="2749" spans="5:6" ht="12">
      <c r="E2749" s="102">
        <v>2746</v>
      </c>
      <c r="F2749" s="103" t="s">
        <v>3022</v>
      </c>
    </row>
    <row r="2750" spans="5:6" ht="12">
      <c r="E2750" s="102">
        <v>2747</v>
      </c>
      <c r="F2750" s="103" t="s">
        <v>3023</v>
      </c>
    </row>
    <row r="2751" spans="5:6" ht="12">
      <c r="E2751" s="102">
        <v>2748</v>
      </c>
      <c r="F2751" s="103" t="s">
        <v>3024</v>
      </c>
    </row>
    <row r="2752" spans="5:6" ht="12">
      <c r="E2752" s="102">
        <v>2749</v>
      </c>
      <c r="F2752" s="103" t="s">
        <v>3025</v>
      </c>
    </row>
    <row r="2753" spans="5:6" ht="12">
      <c r="E2753" s="102">
        <v>2750</v>
      </c>
      <c r="F2753" s="103" t="s">
        <v>3026</v>
      </c>
    </row>
    <row r="2754" spans="5:6" ht="12">
      <c r="E2754" s="102">
        <v>2751</v>
      </c>
      <c r="F2754" s="103" t="s">
        <v>3027</v>
      </c>
    </row>
    <row r="2755" spans="5:6" ht="12">
      <c r="E2755" s="102">
        <v>2752</v>
      </c>
      <c r="F2755" s="103" t="s">
        <v>3028</v>
      </c>
    </row>
    <row r="2756" spans="5:6" ht="12">
      <c r="E2756" s="102">
        <v>2753</v>
      </c>
      <c r="F2756" s="103" t="s">
        <v>3029</v>
      </c>
    </row>
    <row r="2757" spans="5:6" ht="12">
      <c r="E2757" s="102">
        <v>2754</v>
      </c>
      <c r="F2757" s="103" t="s">
        <v>3030</v>
      </c>
    </row>
    <row r="2758" spans="5:6" ht="12">
      <c r="E2758" s="102">
        <v>2755</v>
      </c>
      <c r="F2758" s="103" t="s">
        <v>3031</v>
      </c>
    </row>
    <row r="2759" spans="5:6" ht="12">
      <c r="E2759" s="102">
        <v>2756</v>
      </c>
      <c r="F2759" s="103" t="s">
        <v>3032</v>
      </c>
    </row>
    <row r="2760" spans="5:6" ht="12">
      <c r="E2760" s="102">
        <v>2757</v>
      </c>
      <c r="F2760" s="103" t="s">
        <v>3033</v>
      </c>
    </row>
    <row r="2761" spans="5:6" ht="12">
      <c r="E2761" s="102">
        <v>2758</v>
      </c>
      <c r="F2761" s="103" t="s">
        <v>3034</v>
      </c>
    </row>
    <row r="2762" spans="5:6" ht="12">
      <c r="E2762" s="102">
        <v>2759</v>
      </c>
      <c r="F2762" s="103" t="s">
        <v>3035</v>
      </c>
    </row>
    <row r="2763" spans="5:6" ht="12">
      <c r="E2763" s="102">
        <v>2760</v>
      </c>
      <c r="F2763" s="103" t="s">
        <v>3036</v>
      </c>
    </row>
    <row r="2764" spans="5:6" ht="12">
      <c r="E2764" s="102">
        <v>2761</v>
      </c>
      <c r="F2764" s="103" t="s">
        <v>3037</v>
      </c>
    </row>
    <row r="2765" spans="5:6" ht="12">
      <c r="E2765" s="102">
        <v>2762</v>
      </c>
      <c r="F2765" s="103" t="s">
        <v>3038</v>
      </c>
    </row>
    <row r="2766" spans="5:6" ht="12">
      <c r="E2766" s="102">
        <v>2763</v>
      </c>
      <c r="F2766" s="103" t="s">
        <v>3039</v>
      </c>
    </row>
    <row r="2767" spans="5:6" ht="12">
      <c r="E2767" s="102">
        <v>2764</v>
      </c>
      <c r="F2767" s="103" t="s">
        <v>3040</v>
      </c>
    </row>
    <row r="2768" spans="5:6" ht="12">
      <c r="E2768" s="102">
        <v>2765</v>
      </c>
      <c r="F2768" s="103" t="s">
        <v>3041</v>
      </c>
    </row>
    <row r="2769" spans="5:6" ht="12">
      <c r="E2769" s="102">
        <v>2766</v>
      </c>
      <c r="F2769" s="103" t="s">
        <v>3042</v>
      </c>
    </row>
    <row r="2770" spans="5:6" ht="12">
      <c r="E2770" s="102">
        <v>2767</v>
      </c>
      <c r="F2770" s="103" t="s">
        <v>3043</v>
      </c>
    </row>
    <row r="2771" spans="5:6" ht="12">
      <c r="E2771" s="102">
        <v>2768</v>
      </c>
      <c r="F2771" s="103" t="s">
        <v>3044</v>
      </c>
    </row>
    <row r="2772" spans="5:6" ht="12">
      <c r="E2772" s="102">
        <v>2769</v>
      </c>
      <c r="F2772" s="103" t="s">
        <v>3045</v>
      </c>
    </row>
    <row r="2773" spans="5:6" ht="12">
      <c r="E2773" s="102">
        <v>2770</v>
      </c>
      <c r="F2773" s="103" t="s">
        <v>3046</v>
      </c>
    </row>
    <row r="2774" spans="5:6" ht="12">
      <c r="E2774" s="102">
        <v>2771</v>
      </c>
      <c r="F2774" s="103" t="s">
        <v>3047</v>
      </c>
    </row>
    <row r="2775" spans="5:6" ht="12">
      <c r="E2775" s="102">
        <v>2772</v>
      </c>
      <c r="F2775" s="103" t="s">
        <v>3048</v>
      </c>
    </row>
    <row r="2776" spans="5:6" ht="12">
      <c r="E2776" s="102">
        <v>2773</v>
      </c>
      <c r="F2776" s="103" t="s">
        <v>3049</v>
      </c>
    </row>
    <row r="2777" spans="5:6" ht="12">
      <c r="E2777" s="102">
        <v>2774</v>
      </c>
      <c r="F2777" s="103" t="s">
        <v>3050</v>
      </c>
    </row>
    <row r="2778" spans="5:6" ht="12">
      <c r="E2778" s="102">
        <v>2775</v>
      </c>
      <c r="F2778" s="103" t="s">
        <v>3051</v>
      </c>
    </row>
    <row r="2779" spans="5:6" ht="12">
      <c r="E2779" s="102">
        <v>2776</v>
      </c>
      <c r="F2779" s="103" t="s">
        <v>3052</v>
      </c>
    </row>
    <row r="2780" spans="5:6" ht="12">
      <c r="E2780" s="102">
        <v>2777</v>
      </c>
      <c r="F2780" s="103" t="s">
        <v>3053</v>
      </c>
    </row>
    <row r="2781" spans="5:6" ht="12">
      <c r="E2781" s="102">
        <v>2778</v>
      </c>
      <c r="F2781" s="103" t="s">
        <v>3054</v>
      </c>
    </row>
    <row r="2782" spans="5:6" ht="12">
      <c r="E2782" s="102">
        <v>2779</v>
      </c>
      <c r="F2782" s="103" t="s">
        <v>3055</v>
      </c>
    </row>
    <row r="2783" spans="5:6" ht="12">
      <c r="E2783" s="102">
        <v>2780</v>
      </c>
      <c r="F2783" s="103" t="s">
        <v>3056</v>
      </c>
    </row>
    <row r="2784" spans="5:6" ht="12">
      <c r="E2784" s="102">
        <v>2781</v>
      </c>
      <c r="F2784" s="103" t="s">
        <v>3057</v>
      </c>
    </row>
    <row r="2785" spans="5:6" ht="12">
      <c r="E2785" s="102">
        <v>2782</v>
      </c>
      <c r="F2785" s="103" t="s">
        <v>3058</v>
      </c>
    </row>
    <row r="2786" spans="5:6" ht="12">
      <c r="E2786" s="102">
        <v>2783</v>
      </c>
      <c r="F2786" s="103" t="s">
        <v>3059</v>
      </c>
    </row>
    <row r="2787" spans="5:6" ht="12">
      <c r="E2787" s="102">
        <v>2784</v>
      </c>
      <c r="F2787" s="103" t="s">
        <v>3060</v>
      </c>
    </row>
    <row r="2788" spans="5:6" ht="12">
      <c r="E2788" s="102">
        <v>2785</v>
      </c>
      <c r="F2788" s="103" t="s">
        <v>3061</v>
      </c>
    </row>
    <row r="2789" spans="5:6" ht="12">
      <c r="E2789" s="102">
        <v>2786</v>
      </c>
      <c r="F2789" s="103" t="s">
        <v>3062</v>
      </c>
    </row>
    <row r="2790" spans="5:6" ht="12">
      <c r="E2790" s="102">
        <v>2787</v>
      </c>
      <c r="F2790" s="103" t="s">
        <v>3063</v>
      </c>
    </row>
    <row r="2791" spans="5:6" ht="12">
      <c r="E2791" s="102">
        <v>2788</v>
      </c>
      <c r="F2791" s="103" t="s">
        <v>3064</v>
      </c>
    </row>
    <row r="2792" spans="5:6" ht="12">
      <c r="E2792" s="102">
        <v>2789</v>
      </c>
      <c r="F2792" s="103" t="s">
        <v>3065</v>
      </c>
    </row>
    <row r="2793" spans="5:6" ht="12">
      <c r="E2793" s="102">
        <v>2790</v>
      </c>
      <c r="F2793" s="103" t="s">
        <v>3066</v>
      </c>
    </row>
    <row r="2794" spans="5:6" ht="12">
      <c r="E2794" s="102">
        <v>2791</v>
      </c>
      <c r="F2794" s="103" t="s">
        <v>3067</v>
      </c>
    </row>
    <row r="2795" spans="5:6" ht="12">
      <c r="E2795" s="102">
        <v>2792</v>
      </c>
      <c r="F2795" s="103" t="s">
        <v>3068</v>
      </c>
    </row>
    <row r="2796" spans="5:6" ht="12">
      <c r="E2796" s="102">
        <v>2793</v>
      </c>
      <c r="F2796" s="103" t="s">
        <v>3069</v>
      </c>
    </row>
    <row r="2797" spans="5:6" ht="12">
      <c r="E2797" s="102">
        <v>2794</v>
      </c>
      <c r="F2797" s="103" t="s">
        <v>3070</v>
      </c>
    </row>
    <row r="2798" spans="5:6" ht="12">
      <c r="E2798" s="102">
        <v>2795</v>
      </c>
      <c r="F2798" s="103" t="s">
        <v>3071</v>
      </c>
    </row>
    <row r="2799" spans="5:6" ht="12">
      <c r="E2799" s="102">
        <v>2796</v>
      </c>
      <c r="F2799" s="103" t="s">
        <v>3072</v>
      </c>
    </row>
    <row r="2800" spans="5:6" ht="12">
      <c r="E2800" s="102">
        <v>2797</v>
      </c>
      <c r="F2800" s="103" t="s">
        <v>3073</v>
      </c>
    </row>
    <row r="2801" spans="5:6" ht="12">
      <c r="E2801" s="102">
        <v>2798</v>
      </c>
      <c r="F2801" s="103" t="s">
        <v>3074</v>
      </c>
    </row>
    <row r="2802" spans="5:6" ht="12">
      <c r="E2802" s="102">
        <v>2799</v>
      </c>
      <c r="F2802" s="103" t="s">
        <v>3075</v>
      </c>
    </row>
    <row r="2803" spans="5:6" ht="12">
      <c r="E2803" s="102">
        <v>2800</v>
      </c>
      <c r="F2803" s="103" t="s">
        <v>3076</v>
      </c>
    </row>
    <row r="2804" spans="5:6" ht="12">
      <c r="E2804" s="102">
        <v>2801</v>
      </c>
      <c r="F2804" s="103" t="s">
        <v>3077</v>
      </c>
    </row>
    <row r="2805" spans="5:6" ht="12">
      <c r="E2805" s="102">
        <v>2802</v>
      </c>
      <c r="F2805" s="103" t="s">
        <v>3078</v>
      </c>
    </row>
    <row r="2806" spans="5:6" ht="12">
      <c r="E2806" s="102">
        <v>2803</v>
      </c>
      <c r="F2806" s="103" t="s">
        <v>3079</v>
      </c>
    </row>
    <row r="2807" spans="5:6" ht="12">
      <c r="E2807" s="102">
        <v>2804</v>
      </c>
      <c r="F2807" s="103" t="s">
        <v>3080</v>
      </c>
    </row>
    <row r="2808" spans="5:6" ht="12">
      <c r="E2808" s="102">
        <v>2805</v>
      </c>
      <c r="F2808" s="103" t="s">
        <v>3081</v>
      </c>
    </row>
    <row r="2809" spans="5:6" ht="12">
      <c r="E2809" s="102">
        <v>2806</v>
      </c>
      <c r="F2809" s="103" t="s">
        <v>3082</v>
      </c>
    </row>
    <row r="2810" spans="5:6" ht="12">
      <c r="E2810" s="102">
        <v>2807</v>
      </c>
      <c r="F2810" s="103" t="s">
        <v>3083</v>
      </c>
    </row>
    <row r="2811" spans="5:6" ht="12">
      <c r="E2811" s="102">
        <v>2808</v>
      </c>
      <c r="F2811" s="103" t="s">
        <v>3084</v>
      </c>
    </row>
    <row r="2812" spans="5:6" ht="12">
      <c r="E2812" s="102">
        <v>2809</v>
      </c>
      <c r="F2812" s="103" t="s">
        <v>3085</v>
      </c>
    </row>
    <row r="2813" spans="5:6" ht="12">
      <c r="E2813" s="102">
        <v>2810</v>
      </c>
      <c r="F2813" s="103" t="s">
        <v>3086</v>
      </c>
    </row>
    <row r="2814" spans="5:6" ht="12">
      <c r="E2814" s="102">
        <v>2811</v>
      </c>
      <c r="F2814" s="103" t="s">
        <v>3087</v>
      </c>
    </row>
    <row r="2815" spans="5:6" ht="12">
      <c r="E2815" s="102">
        <v>2812</v>
      </c>
      <c r="F2815" s="103" t="s">
        <v>3088</v>
      </c>
    </row>
    <row r="2816" spans="5:6" ht="12">
      <c r="E2816" s="102">
        <v>2813</v>
      </c>
      <c r="F2816" s="103" t="s">
        <v>3089</v>
      </c>
    </row>
    <row r="2817" spans="5:6" ht="12">
      <c r="E2817" s="102">
        <v>2814</v>
      </c>
      <c r="F2817" s="103" t="s">
        <v>3090</v>
      </c>
    </row>
    <row r="2818" spans="5:6" ht="12">
      <c r="E2818" s="102">
        <v>2815</v>
      </c>
      <c r="F2818" s="103" t="s">
        <v>3091</v>
      </c>
    </row>
    <row r="2819" spans="5:6" ht="12">
      <c r="E2819" s="102">
        <v>2816</v>
      </c>
      <c r="F2819" s="103" t="s">
        <v>3092</v>
      </c>
    </row>
    <row r="2820" spans="5:6" ht="12">
      <c r="E2820" s="102">
        <v>2817</v>
      </c>
      <c r="F2820" s="103" t="s">
        <v>3093</v>
      </c>
    </row>
    <row r="2821" spans="5:6" ht="12">
      <c r="E2821" s="102">
        <v>2818</v>
      </c>
      <c r="F2821" s="103" t="s">
        <v>3094</v>
      </c>
    </row>
    <row r="2822" spans="5:6" ht="12">
      <c r="E2822" s="102">
        <v>2819</v>
      </c>
      <c r="F2822" s="103" t="s">
        <v>3095</v>
      </c>
    </row>
    <row r="2823" spans="5:6" ht="12">
      <c r="E2823" s="102">
        <v>2820</v>
      </c>
      <c r="F2823" s="103" t="s">
        <v>3096</v>
      </c>
    </row>
    <row r="2824" spans="5:6" ht="12">
      <c r="E2824" s="102">
        <v>2821</v>
      </c>
      <c r="F2824" s="103" t="s">
        <v>3097</v>
      </c>
    </row>
    <row r="2825" spans="5:6" ht="12">
      <c r="E2825" s="102">
        <v>2822</v>
      </c>
      <c r="F2825" s="103" t="s">
        <v>3098</v>
      </c>
    </row>
    <row r="2826" spans="5:6" ht="12">
      <c r="E2826" s="102">
        <v>2823</v>
      </c>
      <c r="F2826" s="103" t="s">
        <v>3099</v>
      </c>
    </row>
    <row r="2827" spans="5:6" ht="12">
      <c r="E2827" s="102">
        <v>2824</v>
      </c>
      <c r="F2827" s="103" t="s">
        <v>3100</v>
      </c>
    </row>
    <row r="2828" spans="5:6" ht="12">
      <c r="E2828" s="102">
        <v>2825</v>
      </c>
      <c r="F2828" s="103" t="s">
        <v>3101</v>
      </c>
    </row>
    <row r="2829" spans="5:6" ht="12">
      <c r="E2829" s="102">
        <v>2826</v>
      </c>
      <c r="F2829" s="103" t="s">
        <v>3102</v>
      </c>
    </row>
    <row r="2830" spans="5:6" ht="12">
      <c r="E2830" s="102">
        <v>2827</v>
      </c>
      <c r="F2830" s="103" t="s">
        <v>3103</v>
      </c>
    </row>
    <row r="2831" spans="5:6" ht="12">
      <c r="E2831" s="102">
        <v>2828</v>
      </c>
      <c r="F2831" s="103" t="s">
        <v>3104</v>
      </c>
    </row>
    <row r="2832" spans="5:6" ht="12">
      <c r="E2832" s="102">
        <v>2829</v>
      </c>
      <c r="F2832" s="103" t="s">
        <v>3105</v>
      </c>
    </row>
    <row r="2833" spans="5:6" ht="12">
      <c r="E2833" s="102">
        <v>2830</v>
      </c>
      <c r="F2833" s="103" t="s">
        <v>3106</v>
      </c>
    </row>
    <row r="2834" spans="5:6" ht="12">
      <c r="E2834" s="102">
        <v>2831</v>
      </c>
      <c r="F2834" s="103" t="s">
        <v>3107</v>
      </c>
    </row>
    <row r="2835" spans="5:6" ht="12">
      <c r="E2835" s="102">
        <v>2832</v>
      </c>
      <c r="F2835" s="103" t="s">
        <v>3108</v>
      </c>
    </row>
    <row r="2836" spans="5:6" ht="12">
      <c r="E2836" s="102">
        <v>2833</v>
      </c>
      <c r="F2836" s="103" t="s">
        <v>3109</v>
      </c>
    </row>
    <row r="2837" spans="5:6" ht="12">
      <c r="E2837" s="102">
        <v>2834</v>
      </c>
      <c r="F2837" s="103" t="s">
        <v>3110</v>
      </c>
    </row>
    <row r="2838" spans="5:6" ht="12">
      <c r="E2838" s="102">
        <v>2835</v>
      </c>
      <c r="F2838" s="103" t="s">
        <v>3111</v>
      </c>
    </row>
    <row r="2839" spans="5:6" ht="12">
      <c r="E2839" s="102">
        <v>2836</v>
      </c>
      <c r="F2839" s="103" t="s">
        <v>3112</v>
      </c>
    </row>
    <row r="2840" spans="5:6" ht="12">
      <c r="E2840" s="102">
        <v>2837</v>
      </c>
      <c r="F2840" s="103" t="s">
        <v>3113</v>
      </c>
    </row>
    <row r="2841" spans="5:6" ht="12">
      <c r="E2841" s="102">
        <v>2838</v>
      </c>
      <c r="F2841" s="103" t="s">
        <v>3114</v>
      </c>
    </row>
    <row r="2842" spans="5:6" ht="12">
      <c r="E2842" s="102">
        <v>2839</v>
      </c>
      <c r="F2842" s="103" t="s">
        <v>3115</v>
      </c>
    </row>
    <row r="2843" spans="5:6" ht="12">
      <c r="E2843" s="102">
        <v>2840</v>
      </c>
      <c r="F2843" s="103" t="s">
        <v>3116</v>
      </c>
    </row>
    <row r="2844" spans="5:6" ht="12">
      <c r="E2844" s="102">
        <v>2841</v>
      </c>
      <c r="F2844" s="103" t="s">
        <v>3117</v>
      </c>
    </row>
    <row r="2845" spans="5:6" ht="12">
      <c r="E2845" s="102">
        <v>2842</v>
      </c>
      <c r="F2845" s="103" t="s">
        <v>3118</v>
      </c>
    </row>
    <row r="2846" spans="5:6" ht="12">
      <c r="E2846" s="102">
        <v>2843</v>
      </c>
      <c r="F2846" s="103" t="s">
        <v>3119</v>
      </c>
    </row>
    <row r="2847" spans="5:6" ht="12">
      <c r="E2847" s="102">
        <v>2844</v>
      </c>
      <c r="F2847" s="103" t="s">
        <v>3120</v>
      </c>
    </row>
    <row r="2848" spans="5:6" ht="12">
      <c r="E2848" s="102">
        <v>2845</v>
      </c>
      <c r="F2848" s="103" t="s">
        <v>3121</v>
      </c>
    </row>
    <row r="2849" spans="5:6" ht="12">
      <c r="E2849" s="102">
        <v>2846</v>
      </c>
      <c r="F2849" s="103" t="s">
        <v>3122</v>
      </c>
    </row>
    <row r="2850" spans="5:6" ht="12">
      <c r="E2850" s="102">
        <v>2847</v>
      </c>
      <c r="F2850" s="103" t="s">
        <v>3123</v>
      </c>
    </row>
    <row r="2851" spans="5:6" ht="12">
      <c r="E2851" s="102">
        <v>2848</v>
      </c>
      <c r="F2851" s="103" t="s">
        <v>3124</v>
      </c>
    </row>
    <row r="2852" spans="5:6" ht="12">
      <c r="E2852" s="102">
        <v>2849</v>
      </c>
      <c r="F2852" s="103" t="s">
        <v>3125</v>
      </c>
    </row>
    <row r="2853" spans="5:6" ht="12">
      <c r="E2853" s="102">
        <v>2850</v>
      </c>
      <c r="F2853" s="103" t="s">
        <v>3126</v>
      </c>
    </row>
    <row r="2854" spans="5:6" ht="12">
      <c r="E2854" s="102">
        <v>2851</v>
      </c>
      <c r="F2854" s="103" t="s">
        <v>3127</v>
      </c>
    </row>
    <row r="2855" spans="5:6" ht="12">
      <c r="E2855" s="102">
        <v>2852</v>
      </c>
      <c r="F2855" s="103" t="s">
        <v>3128</v>
      </c>
    </row>
    <row r="2856" spans="5:6" ht="12">
      <c r="E2856" s="102">
        <v>2853</v>
      </c>
      <c r="F2856" s="103" t="s">
        <v>3129</v>
      </c>
    </row>
    <row r="2857" spans="5:6" ht="12">
      <c r="E2857" s="102">
        <v>2854</v>
      </c>
      <c r="F2857" s="103" t="s">
        <v>3130</v>
      </c>
    </row>
    <row r="2858" spans="5:6" ht="12">
      <c r="E2858" s="102">
        <v>2855</v>
      </c>
      <c r="F2858" s="103" t="s">
        <v>3131</v>
      </c>
    </row>
    <row r="2859" spans="5:6" ht="12">
      <c r="E2859" s="102">
        <v>2856</v>
      </c>
      <c r="F2859" s="103" t="s">
        <v>3132</v>
      </c>
    </row>
    <row r="2860" spans="5:6" ht="12">
      <c r="E2860" s="102">
        <v>2857</v>
      </c>
      <c r="F2860" s="103" t="s">
        <v>3133</v>
      </c>
    </row>
    <row r="2861" spans="5:6" ht="12">
      <c r="E2861" s="102">
        <v>2858</v>
      </c>
      <c r="F2861" s="103" t="s">
        <v>3134</v>
      </c>
    </row>
    <row r="2862" spans="5:6" ht="12">
      <c r="E2862" s="102">
        <v>2859</v>
      </c>
      <c r="F2862" s="103" t="s">
        <v>3135</v>
      </c>
    </row>
    <row r="2863" spans="5:6" ht="12">
      <c r="E2863" s="102">
        <v>2860</v>
      </c>
      <c r="F2863" s="103" t="s">
        <v>3136</v>
      </c>
    </row>
    <row r="2864" spans="5:6" ht="12">
      <c r="E2864" s="102">
        <v>2861</v>
      </c>
      <c r="F2864" s="103" t="s">
        <v>3137</v>
      </c>
    </row>
    <row r="2865" spans="5:6" ht="12">
      <c r="E2865" s="102">
        <v>2862</v>
      </c>
      <c r="F2865" s="103" t="s">
        <v>3138</v>
      </c>
    </row>
    <row r="2866" spans="5:6" ht="12">
      <c r="E2866" s="102">
        <v>2863</v>
      </c>
      <c r="F2866" s="103" t="s">
        <v>3139</v>
      </c>
    </row>
    <row r="2867" spans="5:6" ht="12">
      <c r="E2867" s="102">
        <v>2864</v>
      </c>
      <c r="F2867" s="103" t="s">
        <v>3140</v>
      </c>
    </row>
    <row r="2868" spans="5:6" ht="12">
      <c r="E2868" s="102">
        <v>2865</v>
      </c>
      <c r="F2868" s="103" t="s">
        <v>3141</v>
      </c>
    </row>
    <row r="2869" spans="5:6" ht="12">
      <c r="E2869" s="102">
        <v>2866</v>
      </c>
      <c r="F2869" s="103" t="s">
        <v>3142</v>
      </c>
    </row>
    <row r="2870" spans="5:6" ht="12">
      <c r="E2870" s="102">
        <v>2867</v>
      </c>
      <c r="F2870" s="103" t="s">
        <v>3143</v>
      </c>
    </row>
    <row r="2871" spans="5:6" ht="12">
      <c r="E2871" s="102">
        <v>2868</v>
      </c>
      <c r="F2871" s="103" t="s">
        <v>3144</v>
      </c>
    </row>
    <row r="2872" spans="5:6" ht="12">
      <c r="E2872" s="102">
        <v>2869</v>
      </c>
      <c r="F2872" s="103" t="s">
        <v>3145</v>
      </c>
    </row>
    <row r="2873" spans="5:6" ht="12">
      <c r="E2873" s="102">
        <v>2870</v>
      </c>
      <c r="F2873" s="103" t="s">
        <v>3146</v>
      </c>
    </row>
    <row r="2874" spans="5:6" ht="12">
      <c r="E2874" s="102">
        <v>2871</v>
      </c>
      <c r="F2874" s="103" t="s">
        <v>3147</v>
      </c>
    </row>
    <row r="2875" spans="5:6" ht="12">
      <c r="E2875" s="102">
        <v>2872</v>
      </c>
      <c r="F2875" s="103" t="s">
        <v>3148</v>
      </c>
    </row>
    <row r="2876" spans="5:6" ht="12">
      <c r="E2876" s="102">
        <v>2873</v>
      </c>
      <c r="F2876" s="103" t="s">
        <v>3149</v>
      </c>
    </row>
    <row r="2877" spans="5:6" ht="12">
      <c r="E2877" s="102">
        <v>2874</v>
      </c>
      <c r="F2877" s="103" t="s">
        <v>3150</v>
      </c>
    </row>
    <row r="2878" spans="5:6" ht="12">
      <c r="E2878" s="102">
        <v>2875</v>
      </c>
      <c r="F2878" s="103" t="s">
        <v>3151</v>
      </c>
    </row>
    <row r="2879" spans="5:6" ht="12">
      <c r="E2879" s="102">
        <v>2876</v>
      </c>
      <c r="F2879" s="103" t="s">
        <v>3152</v>
      </c>
    </row>
    <row r="2880" spans="5:6" ht="12">
      <c r="E2880" s="102">
        <v>2877</v>
      </c>
      <c r="F2880" s="103" t="s">
        <v>3153</v>
      </c>
    </row>
    <row r="2881" spans="5:6" ht="12">
      <c r="E2881" s="102">
        <v>2878</v>
      </c>
      <c r="F2881" s="103" t="s">
        <v>3154</v>
      </c>
    </row>
    <row r="2882" spans="5:6" ht="12">
      <c r="E2882" s="102">
        <v>2879</v>
      </c>
      <c r="F2882" s="103" t="s">
        <v>3155</v>
      </c>
    </row>
    <row r="2883" spans="5:6" ht="12">
      <c r="E2883" s="102">
        <v>2880</v>
      </c>
      <c r="F2883" s="103" t="s">
        <v>3156</v>
      </c>
    </row>
    <row r="2884" spans="5:6" ht="12">
      <c r="E2884" s="102">
        <v>2881</v>
      </c>
      <c r="F2884" s="103" t="s">
        <v>3157</v>
      </c>
    </row>
    <row r="2885" spans="5:6" ht="12">
      <c r="E2885" s="102">
        <v>2882</v>
      </c>
      <c r="F2885" s="103" t="s">
        <v>3158</v>
      </c>
    </row>
    <row r="2886" spans="5:6" ht="12">
      <c r="E2886" s="102">
        <v>2883</v>
      </c>
      <c r="F2886" s="103" t="s">
        <v>3159</v>
      </c>
    </row>
    <row r="2887" spans="5:6" ht="12">
      <c r="E2887" s="102">
        <v>2884</v>
      </c>
      <c r="F2887" s="103" t="s">
        <v>3160</v>
      </c>
    </row>
    <row r="2888" spans="5:6" ht="12">
      <c r="E2888" s="102">
        <v>2885</v>
      </c>
      <c r="F2888" s="103" t="s">
        <v>3161</v>
      </c>
    </row>
    <row r="2889" spans="5:6" ht="12">
      <c r="E2889" s="102">
        <v>2886</v>
      </c>
      <c r="F2889" s="103" t="s">
        <v>3162</v>
      </c>
    </row>
    <row r="2890" spans="5:6" ht="12">
      <c r="E2890" s="102">
        <v>2887</v>
      </c>
      <c r="F2890" s="103" t="s">
        <v>3163</v>
      </c>
    </row>
    <row r="2891" spans="5:6" ht="12">
      <c r="E2891" s="102">
        <v>2888</v>
      </c>
      <c r="F2891" s="103" t="s">
        <v>3164</v>
      </c>
    </row>
    <row r="2892" spans="5:6" ht="12">
      <c r="E2892" s="102">
        <v>2889</v>
      </c>
      <c r="F2892" s="103" t="s">
        <v>3165</v>
      </c>
    </row>
    <row r="2893" spans="5:6" ht="12">
      <c r="E2893" s="102">
        <v>2890</v>
      </c>
      <c r="F2893" s="103" t="s">
        <v>3166</v>
      </c>
    </row>
    <row r="2894" spans="5:6" ht="12">
      <c r="E2894" s="102">
        <v>2891</v>
      </c>
      <c r="F2894" s="103" t="s">
        <v>3167</v>
      </c>
    </row>
    <row r="2895" spans="5:6" ht="12">
      <c r="E2895" s="102">
        <v>2892</v>
      </c>
      <c r="F2895" s="103" t="s">
        <v>3168</v>
      </c>
    </row>
    <row r="2896" spans="5:6" ht="12">
      <c r="E2896" s="102">
        <v>2893</v>
      </c>
      <c r="F2896" s="103" t="s">
        <v>3169</v>
      </c>
    </row>
    <row r="2897" spans="5:6" ht="12">
      <c r="E2897" s="102">
        <v>2894</v>
      </c>
      <c r="F2897" s="103" t="s">
        <v>3170</v>
      </c>
    </row>
    <row r="2898" spans="5:6" ht="12">
      <c r="E2898" s="102">
        <v>2895</v>
      </c>
      <c r="F2898" s="103" t="s">
        <v>3171</v>
      </c>
    </row>
    <row r="2899" spans="5:6" ht="12">
      <c r="E2899" s="102">
        <v>2896</v>
      </c>
      <c r="F2899" s="103" t="s">
        <v>3172</v>
      </c>
    </row>
    <row r="2900" spans="5:6" ht="12">
      <c r="E2900" s="102">
        <v>2897</v>
      </c>
      <c r="F2900" s="103" t="s">
        <v>3173</v>
      </c>
    </row>
    <row r="2901" spans="5:6" ht="12">
      <c r="E2901" s="102">
        <v>2898</v>
      </c>
      <c r="F2901" s="103" t="s">
        <v>3174</v>
      </c>
    </row>
    <row r="2902" spans="5:6" ht="12">
      <c r="E2902" s="102">
        <v>2899</v>
      </c>
      <c r="F2902" s="103" t="s">
        <v>3175</v>
      </c>
    </row>
    <row r="2903" spans="5:6" ht="12">
      <c r="E2903" s="102">
        <v>2900</v>
      </c>
      <c r="F2903" s="103" t="s">
        <v>3176</v>
      </c>
    </row>
    <row r="2904" spans="5:6" ht="12">
      <c r="E2904" s="102">
        <v>2901</v>
      </c>
      <c r="F2904" s="103" t="s">
        <v>3177</v>
      </c>
    </row>
    <row r="2905" spans="5:6" ht="12">
      <c r="E2905" s="102">
        <v>2902</v>
      </c>
      <c r="F2905" s="103" t="s">
        <v>3178</v>
      </c>
    </row>
    <row r="2906" spans="5:6" ht="12">
      <c r="E2906" s="102">
        <v>2903</v>
      </c>
      <c r="F2906" s="103" t="s">
        <v>3179</v>
      </c>
    </row>
    <row r="2907" spans="5:6" ht="12">
      <c r="E2907" s="102">
        <v>2904</v>
      </c>
      <c r="F2907" s="103" t="s">
        <v>3180</v>
      </c>
    </row>
    <row r="2908" spans="5:6" ht="12">
      <c r="E2908" s="102">
        <v>2905</v>
      </c>
      <c r="F2908" s="103" t="s">
        <v>3181</v>
      </c>
    </row>
    <row r="2909" spans="5:6" ht="12">
      <c r="E2909" s="102">
        <v>2906</v>
      </c>
      <c r="F2909" s="103" t="s">
        <v>3182</v>
      </c>
    </row>
    <row r="2910" spans="5:6" ht="12">
      <c r="E2910" s="102">
        <v>2907</v>
      </c>
      <c r="F2910" s="103" t="s">
        <v>3183</v>
      </c>
    </row>
    <row r="2911" spans="5:6" ht="12">
      <c r="E2911" s="102">
        <v>2908</v>
      </c>
      <c r="F2911" s="103" t="s">
        <v>3184</v>
      </c>
    </row>
    <row r="2912" spans="5:6" ht="12">
      <c r="E2912" s="102">
        <v>2909</v>
      </c>
      <c r="F2912" s="103" t="s">
        <v>3185</v>
      </c>
    </row>
    <row r="2913" spans="5:6" ht="12">
      <c r="E2913" s="102">
        <v>2910</v>
      </c>
      <c r="F2913" s="103" t="s">
        <v>3186</v>
      </c>
    </row>
    <row r="2914" spans="5:6" ht="12">
      <c r="E2914" s="102">
        <v>2911</v>
      </c>
      <c r="F2914" s="103" t="s">
        <v>3187</v>
      </c>
    </row>
    <row r="2915" spans="5:6" ht="12">
      <c r="E2915" s="102">
        <v>2912</v>
      </c>
      <c r="F2915" s="103" t="s">
        <v>3188</v>
      </c>
    </row>
    <row r="2916" spans="5:6" ht="12">
      <c r="E2916" s="102">
        <v>2913</v>
      </c>
      <c r="F2916" s="103" t="s">
        <v>3189</v>
      </c>
    </row>
    <row r="2917" spans="5:6" ht="12">
      <c r="E2917" s="102">
        <v>2914</v>
      </c>
      <c r="F2917" s="103" t="s">
        <v>3190</v>
      </c>
    </row>
    <row r="2918" spans="5:6" ht="12">
      <c r="E2918" s="102">
        <v>2915</v>
      </c>
      <c r="F2918" s="103" t="s">
        <v>3191</v>
      </c>
    </row>
    <row r="2919" spans="5:6" ht="12">
      <c r="E2919" s="102">
        <v>2916</v>
      </c>
      <c r="F2919" s="103" t="s">
        <v>3192</v>
      </c>
    </row>
    <row r="2920" spans="5:6" ht="12">
      <c r="E2920" s="102">
        <v>2917</v>
      </c>
      <c r="F2920" s="103" t="s">
        <v>3193</v>
      </c>
    </row>
    <row r="2921" spans="5:6" ht="12">
      <c r="E2921" s="102">
        <v>2918</v>
      </c>
      <c r="F2921" s="103" t="s">
        <v>3194</v>
      </c>
    </row>
    <row r="2922" spans="5:6" ht="12">
      <c r="E2922" s="102">
        <v>2919</v>
      </c>
      <c r="F2922" s="103" t="s">
        <v>3195</v>
      </c>
    </row>
    <row r="2923" spans="5:6" ht="12">
      <c r="E2923" s="102">
        <v>2920</v>
      </c>
      <c r="F2923" s="103" t="s">
        <v>3196</v>
      </c>
    </row>
    <row r="2924" spans="5:6" ht="12">
      <c r="E2924" s="102">
        <v>2921</v>
      </c>
      <c r="F2924" s="103" t="s">
        <v>3197</v>
      </c>
    </row>
    <row r="2925" spans="5:6" ht="12">
      <c r="E2925" s="102">
        <v>2922</v>
      </c>
      <c r="F2925" s="103" t="s">
        <v>3198</v>
      </c>
    </row>
    <row r="2926" spans="5:6" ht="12">
      <c r="E2926" s="102">
        <v>2923</v>
      </c>
      <c r="F2926" s="103" t="s">
        <v>3199</v>
      </c>
    </row>
    <row r="2927" spans="5:6" ht="12">
      <c r="E2927" s="102">
        <v>2924</v>
      </c>
      <c r="F2927" s="103" t="s">
        <v>3200</v>
      </c>
    </row>
    <row r="2928" spans="5:6" ht="12">
      <c r="E2928" s="102">
        <v>2925</v>
      </c>
      <c r="F2928" s="103" t="s">
        <v>3201</v>
      </c>
    </row>
    <row r="2929" spans="5:6" ht="12">
      <c r="E2929" s="102">
        <v>2926</v>
      </c>
      <c r="F2929" s="103" t="s">
        <v>3202</v>
      </c>
    </row>
    <row r="2930" spans="5:6" ht="12">
      <c r="E2930" s="102">
        <v>2927</v>
      </c>
      <c r="F2930" s="103" t="s">
        <v>3203</v>
      </c>
    </row>
    <row r="2931" spans="5:6" ht="12">
      <c r="E2931" s="102">
        <v>2928</v>
      </c>
      <c r="F2931" s="103" t="s">
        <v>3204</v>
      </c>
    </row>
    <row r="2932" spans="5:6" ht="12">
      <c r="E2932" s="102">
        <v>2929</v>
      </c>
      <c r="F2932" s="103" t="s">
        <v>3205</v>
      </c>
    </row>
    <row r="2933" spans="5:6" ht="12">
      <c r="E2933" s="102">
        <v>2930</v>
      </c>
      <c r="F2933" s="103" t="s">
        <v>3206</v>
      </c>
    </row>
    <row r="2934" spans="5:6" ht="12">
      <c r="E2934" s="102">
        <v>2931</v>
      </c>
      <c r="F2934" s="103" t="s">
        <v>3207</v>
      </c>
    </row>
    <row r="2935" spans="5:6" ht="12">
      <c r="E2935" s="102">
        <v>2932</v>
      </c>
      <c r="F2935" s="103" t="s">
        <v>3208</v>
      </c>
    </row>
    <row r="2936" spans="5:6" ht="12">
      <c r="E2936" s="102">
        <v>2933</v>
      </c>
      <c r="F2936" s="103" t="s">
        <v>3209</v>
      </c>
    </row>
    <row r="2937" spans="5:6" ht="12">
      <c r="E2937" s="102">
        <v>2934</v>
      </c>
      <c r="F2937" s="103" t="s">
        <v>3210</v>
      </c>
    </row>
    <row r="2938" spans="5:6" ht="12">
      <c r="E2938" s="102">
        <v>2935</v>
      </c>
      <c r="F2938" s="103" t="s">
        <v>3227</v>
      </c>
    </row>
    <row r="2939" spans="5:6" ht="12">
      <c r="E2939" s="102">
        <v>2936</v>
      </c>
      <c r="F2939" s="103" t="s">
        <v>3228</v>
      </c>
    </row>
    <row r="2940" spans="5:6" ht="12">
      <c r="E2940" s="102">
        <v>2937</v>
      </c>
      <c r="F2940" s="103" t="s">
        <v>3229</v>
      </c>
    </row>
    <row r="2941" spans="5:6" ht="12">
      <c r="E2941" s="102">
        <v>2938</v>
      </c>
      <c r="F2941" s="103" t="s">
        <v>3230</v>
      </c>
    </row>
    <row r="2942" spans="5:6" ht="12">
      <c r="E2942" s="102">
        <v>2939</v>
      </c>
      <c r="F2942" s="103" t="s">
        <v>3231</v>
      </c>
    </row>
    <row r="2943" spans="5:6" ht="12">
      <c r="E2943" s="102">
        <v>2940</v>
      </c>
      <c r="F2943" s="103" t="s">
        <v>3232</v>
      </c>
    </row>
    <row r="2944" spans="5:6" ht="12">
      <c r="E2944" s="102">
        <v>2941</v>
      </c>
      <c r="F2944" s="103" t="s">
        <v>3233</v>
      </c>
    </row>
    <row r="2945" spans="5:6" ht="12">
      <c r="E2945" s="102">
        <v>2942</v>
      </c>
      <c r="F2945" s="103" t="s">
        <v>3234</v>
      </c>
    </row>
    <row r="2946" spans="5:6" ht="12">
      <c r="E2946" s="102">
        <v>2943</v>
      </c>
      <c r="F2946" s="103" t="s">
        <v>3235</v>
      </c>
    </row>
    <row r="2947" spans="5:6" ht="12">
      <c r="E2947" s="102">
        <v>2944</v>
      </c>
      <c r="F2947" s="103" t="s">
        <v>3236</v>
      </c>
    </row>
    <row r="2948" spans="5:6" ht="12">
      <c r="E2948" s="102">
        <v>2945</v>
      </c>
      <c r="F2948" s="103" t="s">
        <v>3237</v>
      </c>
    </row>
    <row r="2949" spans="5:6" ht="12">
      <c r="E2949" s="102">
        <v>2946</v>
      </c>
      <c r="F2949" s="103" t="s">
        <v>3238</v>
      </c>
    </row>
    <row r="2950" spans="5:6" ht="12">
      <c r="E2950" s="102">
        <v>2947</v>
      </c>
      <c r="F2950" s="103" t="s">
        <v>3239</v>
      </c>
    </row>
    <row r="2951" spans="5:6" ht="12">
      <c r="E2951" s="102">
        <v>2948</v>
      </c>
      <c r="F2951" s="103" t="s">
        <v>3240</v>
      </c>
    </row>
    <row r="2952" spans="5:6" ht="12">
      <c r="E2952" s="102">
        <v>2949</v>
      </c>
      <c r="F2952" s="103" t="s">
        <v>3241</v>
      </c>
    </row>
    <row r="2953" spans="5:6" ht="12">
      <c r="E2953" s="102">
        <v>2950</v>
      </c>
      <c r="F2953" s="103" t="s">
        <v>3242</v>
      </c>
    </row>
    <row r="2954" spans="5:6" ht="12">
      <c r="E2954" s="102">
        <v>2951</v>
      </c>
      <c r="F2954" s="103" t="s">
        <v>3243</v>
      </c>
    </row>
    <row r="2955" spans="5:6" ht="12">
      <c r="E2955" s="102">
        <v>2952</v>
      </c>
      <c r="F2955" s="103" t="s">
        <v>3244</v>
      </c>
    </row>
    <row r="2956" spans="5:6" ht="12">
      <c r="E2956" s="102">
        <v>2953</v>
      </c>
      <c r="F2956" s="103" t="s">
        <v>3245</v>
      </c>
    </row>
    <row r="2957" spans="5:6" ht="12">
      <c r="E2957" s="102">
        <v>2954</v>
      </c>
      <c r="F2957" s="103" t="s">
        <v>3246</v>
      </c>
    </row>
    <row r="2958" spans="5:6" ht="12">
      <c r="E2958" s="102">
        <v>2955</v>
      </c>
      <c r="F2958" s="103" t="s">
        <v>3247</v>
      </c>
    </row>
    <row r="2959" spans="5:6" ht="12">
      <c r="E2959" s="102">
        <v>2956</v>
      </c>
      <c r="F2959" s="103" t="s">
        <v>3248</v>
      </c>
    </row>
    <row r="2960" spans="5:6" ht="12">
      <c r="E2960" s="102">
        <v>2957</v>
      </c>
      <c r="F2960" s="103" t="s">
        <v>3249</v>
      </c>
    </row>
    <row r="2961" spans="5:6" ht="12">
      <c r="E2961" s="102">
        <v>2958</v>
      </c>
      <c r="F2961" s="103" t="s">
        <v>3250</v>
      </c>
    </row>
    <row r="2962" spans="5:6" ht="12">
      <c r="E2962" s="102">
        <v>2959</v>
      </c>
      <c r="F2962" s="103" t="s">
        <v>3251</v>
      </c>
    </row>
    <row r="2963" spans="5:6" ht="12">
      <c r="E2963" s="102">
        <v>2960</v>
      </c>
      <c r="F2963" s="103" t="s">
        <v>3252</v>
      </c>
    </row>
    <row r="2964" spans="5:6" ht="12">
      <c r="E2964" s="102">
        <v>2961</v>
      </c>
      <c r="F2964" s="103" t="s">
        <v>3253</v>
      </c>
    </row>
    <row r="2965" spans="5:6" ht="12">
      <c r="E2965" s="102">
        <v>2962</v>
      </c>
      <c r="F2965" s="103" t="s">
        <v>3254</v>
      </c>
    </row>
    <row r="2966" spans="5:6" ht="12">
      <c r="E2966" s="102">
        <v>2963</v>
      </c>
      <c r="F2966" s="103" t="s">
        <v>3255</v>
      </c>
    </row>
    <row r="2967" spans="5:6" ht="12">
      <c r="E2967" s="102">
        <v>2964</v>
      </c>
      <c r="F2967" s="103" t="s">
        <v>3256</v>
      </c>
    </row>
    <row r="2968" spans="5:6" ht="12">
      <c r="E2968" s="102">
        <v>2965</v>
      </c>
      <c r="F2968" s="103" t="s">
        <v>3257</v>
      </c>
    </row>
    <row r="2969" spans="5:6" ht="12">
      <c r="E2969" s="102">
        <v>2966</v>
      </c>
      <c r="F2969" s="103" t="s">
        <v>3258</v>
      </c>
    </row>
    <row r="2970" spans="5:6" ht="12">
      <c r="E2970" s="102">
        <v>2967</v>
      </c>
      <c r="F2970" s="103" t="s">
        <v>3259</v>
      </c>
    </row>
    <row r="2971" spans="5:6" ht="12">
      <c r="E2971" s="102">
        <v>2968</v>
      </c>
      <c r="F2971" s="103" t="s">
        <v>3260</v>
      </c>
    </row>
    <row r="2972" spans="5:6" ht="12">
      <c r="E2972" s="102">
        <v>2969</v>
      </c>
      <c r="F2972" s="103" t="s">
        <v>3261</v>
      </c>
    </row>
    <row r="2973" spans="5:6" ht="12">
      <c r="E2973" s="102">
        <v>2970</v>
      </c>
      <c r="F2973" s="103" t="s">
        <v>3262</v>
      </c>
    </row>
    <row r="2974" spans="5:6" ht="12">
      <c r="E2974" s="102">
        <v>2971</v>
      </c>
      <c r="F2974" s="103" t="s">
        <v>3263</v>
      </c>
    </row>
    <row r="2975" spans="5:6" ht="12">
      <c r="E2975" s="102">
        <v>2972</v>
      </c>
      <c r="F2975" s="103" t="s">
        <v>3264</v>
      </c>
    </row>
    <row r="2976" spans="5:6" ht="12">
      <c r="E2976" s="102">
        <v>2973</v>
      </c>
      <c r="F2976" s="103" t="s">
        <v>3265</v>
      </c>
    </row>
    <row r="2977" spans="5:6" ht="12">
      <c r="E2977" s="102">
        <v>2974</v>
      </c>
      <c r="F2977" s="103" t="s">
        <v>3266</v>
      </c>
    </row>
    <row r="2978" spans="5:6" ht="12">
      <c r="E2978" s="102">
        <v>2975</v>
      </c>
      <c r="F2978" s="103" t="s">
        <v>3267</v>
      </c>
    </row>
    <row r="2979" spans="5:6" ht="12">
      <c r="E2979" s="102">
        <v>2976</v>
      </c>
      <c r="F2979" s="103" t="s">
        <v>3268</v>
      </c>
    </row>
    <row r="2980" spans="5:6" ht="12">
      <c r="E2980" s="102">
        <v>2977</v>
      </c>
      <c r="F2980" s="103" t="s">
        <v>3269</v>
      </c>
    </row>
    <row r="2981" spans="5:6" ht="12">
      <c r="E2981" s="102">
        <v>2978</v>
      </c>
      <c r="F2981" s="103" t="s">
        <v>3270</v>
      </c>
    </row>
    <row r="2982" spans="5:6" ht="12">
      <c r="E2982" s="102">
        <v>2979</v>
      </c>
      <c r="F2982" s="103" t="s">
        <v>3271</v>
      </c>
    </row>
    <row r="2983" spans="5:6" ht="12">
      <c r="E2983" s="102">
        <v>2980</v>
      </c>
      <c r="F2983" s="103" t="s">
        <v>3272</v>
      </c>
    </row>
    <row r="2984" spans="5:6" ht="12">
      <c r="E2984" s="102">
        <v>2981</v>
      </c>
      <c r="F2984" s="103" t="s">
        <v>3273</v>
      </c>
    </row>
    <row r="2985" spans="5:6" ht="12">
      <c r="E2985" s="102">
        <v>2982</v>
      </c>
      <c r="F2985" s="103" t="s">
        <v>3274</v>
      </c>
    </row>
    <row r="2986" spans="5:6" ht="12">
      <c r="E2986" s="102">
        <v>2983</v>
      </c>
      <c r="F2986" s="103" t="s">
        <v>3275</v>
      </c>
    </row>
    <row r="2987" spans="5:6" ht="12">
      <c r="E2987" s="102">
        <v>2984</v>
      </c>
      <c r="F2987" s="103" t="s">
        <v>3276</v>
      </c>
    </row>
    <row r="2988" spans="5:6" ht="12">
      <c r="E2988" s="102">
        <v>2985</v>
      </c>
      <c r="F2988" s="103" t="s">
        <v>3277</v>
      </c>
    </row>
    <row r="2989" spans="5:6" ht="12">
      <c r="E2989" s="102">
        <v>2986</v>
      </c>
      <c r="F2989" s="103" t="s">
        <v>3278</v>
      </c>
    </row>
    <row r="2990" spans="5:6" ht="12">
      <c r="E2990" s="102">
        <v>2987</v>
      </c>
      <c r="F2990" s="103" t="s">
        <v>3279</v>
      </c>
    </row>
    <row r="2991" spans="5:6" ht="12">
      <c r="E2991" s="102">
        <v>2988</v>
      </c>
      <c r="F2991" s="103" t="s">
        <v>3280</v>
      </c>
    </row>
    <row r="2992" spans="5:6" ht="12">
      <c r="E2992" s="102">
        <v>2989</v>
      </c>
      <c r="F2992" s="103" t="s">
        <v>3281</v>
      </c>
    </row>
    <row r="2993" spans="5:6" ht="12">
      <c r="E2993" s="102">
        <v>2990</v>
      </c>
      <c r="F2993" s="103" t="s">
        <v>3282</v>
      </c>
    </row>
    <row r="2994" spans="5:6" ht="12">
      <c r="E2994" s="102">
        <v>2991</v>
      </c>
      <c r="F2994" s="103" t="s">
        <v>3283</v>
      </c>
    </row>
    <row r="2995" spans="5:6" ht="12">
      <c r="E2995" s="102">
        <v>2992</v>
      </c>
      <c r="F2995" s="103" t="s">
        <v>3284</v>
      </c>
    </row>
    <row r="2996" spans="5:6" ht="12">
      <c r="E2996" s="102">
        <v>2993</v>
      </c>
      <c r="F2996" s="103" t="s">
        <v>3285</v>
      </c>
    </row>
    <row r="2997" spans="5:6" ht="12">
      <c r="E2997" s="102">
        <v>2994</v>
      </c>
      <c r="F2997" s="103" t="s">
        <v>3286</v>
      </c>
    </row>
    <row r="2998" spans="5:6" ht="12">
      <c r="E2998" s="102">
        <v>2995</v>
      </c>
      <c r="F2998" s="103" t="s">
        <v>3287</v>
      </c>
    </row>
    <row r="2999" spans="5:6" ht="12">
      <c r="E2999" s="102">
        <v>2996</v>
      </c>
      <c r="F2999" s="103" t="s">
        <v>3288</v>
      </c>
    </row>
    <row r="3000" spans="5:6" ht="12">
      <c r="E3000" s="102">
        <v>2997</v>
      </c>
      <c r="F3000" s="103" t="s">
        <v>3289</v>
      </c>
    </row>
    <row r="3001" spans="5:6" ht="12">
      <c r="E3001" s="102">
        <v>2998</v>
      </c>
      <c r="F3001" s="103" t="s">
        <v>3290</v>
      </c>
    </row>
    <row r="3002" spans="5:6" ht="12">
      <c r="E3002" s="102">
        <v>2999</v>
      </c>
      <c r="F3002" s="103" t="s">
        <v>3291</v>
      </c>
    </row>
    <row r="3003" spans="5:6" ht="12">
      <c r="E3003" s="120">
        <v>3000</v>
      </c>
      <c r="F3003" s="121" t="s">
        <v>3292</v>
      </c>
    </row>
  </sheetData>
  <sheetProtection password="CF5B" sheet="1" objects="1" scenarios="1"/>
  <printOptions horizontalCentered="1"/>
  <pageMargins left="0.393700787401575" right="0" top="0.590551181102362" bottom="0.590551181102362" header="0.31496062992126" footer="0.31496062992126"/>
  <pageSetup fitToHeight="0" horizontalDpi="600" verticalDpi="600" orientation="landscape" paperSize="9" r:id="rId1"/>
  <headerFooter alignWithMargins="0">
    <oddHeader>&amp;L&amp;"Arial,Gras"&amp;10&amp;D&amp;C&amp;"Arial,Gras"&amp;10&amp;F (&amp;A)&amp;R&amp;"Arial,Gras"&amp;10&amp;P /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G26"/>
  <sheetViews>
    <sheetView showGridLines="0" zoomScale="85" zoomScaleNormal="85" workbookViewId="0" topLeftCell="A1">
      <pane ySplit="6" topLeftCell="BM7" activePane="bottomLeft" state="frozen"/>
      <selection pane="topLeft" activeCell="A1" sqref="A1"/>
      <selection pane="bottomLeft" activeCell="D14" sqref="D14"/>
    </sheetView>
  </sheetViews>
  <sheetFormatPr defaultColWidth="11.421875" defaultRowHeight="12"/>
  <cols>
    <col min="1" max="1" width="2.7109375" style="19" customWidth="1"/>
    <col min="2" max="2" width="3.00390625" style="19" bestFit="1" customWidth="1"/>
    <col min="3" max="3" width="10.8515625" style="19" bestFit="1" customWidth="1"/>
    <col min="4" max="4" width="79.8515625" style="23" bestFit="1" customWidth="1"/>
    <col min="5" max="5" width="15.7109375" style="23" customWidth="1"/>
    <col min="6" max="6" width="34.28125" style="19" bestFit="1" customWidth="1"/>
    <col min="7" max="7" width="2.421875" style="19" customWidth="1"/>
    <col min="8" max="16384" width="10.28125" style="19" customWidth="1"/>
  </cols>
  <sheetData>
    <row r="1" ht="12.75">
      <c r="F1"/>
    </row>
    <row r="2" spans="2:7" s="16" customFormat="1" ht="24" customHeight="1">
      <c r="B2" s="846">
        <v>38518</v>
      </c>
      <c r="C2" s="847"/>
      <c r="D2" s="848"/>
      <c r="E2"/>
      <c r="F2"/>
      <c r="G2" s="17"/>
    </row>
    <row r="3" spans="2:7" s="18" customFormat="1" ht="19.5" customHeight="1">
      <c r="B3" s="844" t="s">
        <v>1845</v>
      </c>
      <c r="C3" s="845"/>
      <c r="D3" s="125" t="s">
        <v>1846</v>
      </c>
      <c r="E3"/>
      <c r="F3"/>
      <c r="G3" s="19"/>
    </row>
    <row r="4" spans="2:7" s="18" customFormat="1" ht="12" customHeight="1">
      <c r="B4" s="20"/>
      <c r="C4" s="20"/>
      <c r="D4" s="21"/>
      <c r="E4" s="21"/>
      <c r="F4"/>
      <c r="G4" s="19"/>
    </row>
    <row r="5" spans="2:7" s="24" customFormat="1" ht="19.5" customHeight="1">
      <c r="B5" s="122" t="str">
        <f>"Ministères "&amp;YEAR(Date_Maj)&amp;"-"&amp;MONTH(Date_Maj)</f>
        <v>Ministères 2005-6</v>
      </c>
      <c r="C5" s="123"/>
      <c r="D5" s="124"/>
      <c r="E5" s="122" t="s">
        <v>1888</v>
      </c>
      <c r="F5" s="124"/>
      <c r="G5" s="25" t="s">
        <v>3310</v>
      </c>
    </row>
    <row r="6" spans="2:7" s="22" customFormat="1" ht="19.5" customHeight="1">
      <c r="B6" s="126" t="s">
        <v>3297</v>
      </c>
      <c r="C6" s="127" t="s">
        <v>1803</v>
      </c>
      <c r="D6" s="128" t="s">
        <v>1804</v>
      </c>
      <c r="E6" s="129" t="s">
        <v>1805</v>
      </c>
      <c r="F6" s="130" t="s">
        <v>1847</v>
      </c>
      <c r="G6" s="26"/>
    </row>
    <row r="7" spans="1:7" s="22" customFormat="1" ht="15.75" customHeight="1">
      <c r="A7" s="27"/>
      <c r="B7" s="330">
        <v>0</v>
      </c>
      <c r="C7" s="131"/>
      <c r="D7" s="132"/>
      <c r="E7" s="137"/>
      <c r="F7" s="138"/>
      <c r="G7" s="26"/>
    </row>
    <row r="8" spans="1:7" s="24" customFormat="1" ht="15.75" customHeight="1">
      <c r="A8" s="27"/>
      <c r="B8" s="331">
        <v>1</v>
      </c>
      <c r="C8" s="133" t="s">
        <v>1806</v>
      </c>
      <c r="D8" s="134" t="s">
        <v>1807</v>
      </c>
      <c r="E8" s="139" t="s">
        <v>1808</v>
      </c>
      <c r="F8" s="140" t="s">
        <v>1848</v>
      </c>
      <c r="G8" s="28"/>
    </row>
    <row r="9" spans="1:7" s="24" customFormat="1" ht="15.75" customHeight="1">
      <c r="A9" s="27"/>
      <c r="B9" s="331">
        <v>2</v>
      </c>
      <c r="C9" s="133" t="s">
        <v>1810</v>
      </c>
      <c r="D9" s="134" t="s">
        <v>1811</v>
      </c>
      <c r="E9" s="139" t="s">
        <v>1809</v>
      </c>
      <c r="F9" s="140" t="s">
        <v>1872</v>
      </c>
      <c r="G9" s="28"/>
    </row>
    <row r="10" spans="1:7" s="24" customFormat="1" ht="15.75" customHeight="1">
      <c r="A10" s="27"/>
      <c r="B10" s="331">
        <v>3</v>
      </c>
      <c r="C10" s="133" t="s">
        <v>1812</v>
      </c>
      <c r="D10" s="134" t="s">
        <v>359</v>
      </c>
      <c r="E10" s="139" t="s">
        <v>1813</v>
      </c>
      <c r="F10" s="140" t="s">
        <v>1873</v>
      </c>
      <c r="G10" s="28"/>
    </row>
    <row r="11" spans="1:7" s="24" customFormat="1" ht="15.75" customHeight="1">
      <c r="A11" s="27"/>
      <c r="B11" s="331">
        <v>4</v>
      </c>
      <c r="C11" s="133" t="s">
        <v>1814</v>
      </c>
      <c r="D11" s="134" t="s">
        <v>360</v>
      </c>
      <c r="E11" s="139" t="s">
        <v>1815</v>
      </c>
      <c r="F11" s="140" t="s">
        <v>1874</v>
      </c>
      <c r="G11" s="28"/>
    </row>
    <row r="12" spans="1:7" s="24" customFormat="1" ht="15.75" customHeight="1">
      <c r="A12" s="27"/>
      <c r="B12" s="331">
        <v>5</v>
      </c>
      <c r="C12" s="133" t="s">
        <v>1816</v>
      </c>
      <c r="D12" s="134" t="s">
        <v>363</v>
      </c>
      <c r="E12" s="139" t="s">
        <v>1817</v>
      </c>
      <c r="F12" s="140" t="s">
        <v>1875</v>
      </c>
      <c r="G12" s="28"/>
    </row>
    <row r="13" spans="1:7" s="24" customFormat="1" ht="15.75" customHeight="1">
      <c r="A13" s="27"/>
      <c r="B13" s="331">
        <v>6</v>
      </c>
      <c r="C13" s="133" t="s">
        <v>1818</v>
      </c>
      <c r="D13" s="134" t="s">
        <v>362</v>
      </c>
      <c r="E13" s="139" t="s">
        <v>1819</v>
      </c>
      <c r="F13" s="140" t="s">
        <v>1876</v>
      </c>
      <c r="G13" s="28"/>
    </row>
    <row r="14" spans="1:7" s="24" customFormat="1" ht="15.75" customHeight="1">
      <c r="A14" s="27"/>
      <c r="B14" s="331">
        <v>7</v>
      </c>
      <c r="C14" s="133" t="s">
        <v>1820</v>
      </c>
      <c r="D14" s="134" t="s">
        <v>361</v>
      </c>
      <c r="E14" s="139" t="s">
        <v>1821</v>
      </c>
      <c r="F14" s="140" t="s">
        <v>2585</v>
      </c>
      <c r="G14" s="28"/>
    </row>
    <row r="15" spans="1:7" s="24" customFormat="1" ht="15.75" customHeight="1">
      <c r="A15" s="27"/>
      <c r="B15" s="331">
        <v>8</v>
      </c>
      <c r="C15" s="133" t="s">
        <v>1822</v>
      </c>
      <c r="D15" s="134" t="s">
        <v>364</v>
      </c>
      <c r="E15" s="139" t="s">
        <v>1823</v>
      </c>
      <c r="F15" s="140" t="s">
        <v>1877</v>
      </c>
      <c r="G15" s="28"/>
    </row>
    <row r="16" spans="1:7" s="24" customFormat="1" ht="15.75" customHeight="1">
      <c r="A16" s="27"/>
      <c r="B16" s="331">
        <v>9</v>
      </c>
      <c r="C16" s="133" t="s">
        <v>1824</v>
      </c>
      <c r="D16" s="134" t="s">
        <v>365</v>
      </c>
      <c r="E16" s="139" t="s">
        <v>1825</v>
      </c>
      <c r="F16" s="140" t="s">
        <v>1878</v>
      </c>
      <c r="G16" s="28"/>
    </row>
    <row r="17" spans="1:7" s="24" customFormat="1" ht="15.75" customHeight="1">
      <c r="A17" s="27"/>
      <c r="B17" s="331">
        <v>10</v>
      </c>
      <c r="C17" s="133" t="s">
        <v>1826</v>
      </c>
      <c r="D17" s="134" t="s">
        <v>366</v>
      </c>
      <c r="E17" s="139" t="s">
        <v>1827</v>
      </c>
      <c r="F17" s="140" t="s">
        <v>1879</v>
      </c>
      <c r="G17" s="28"/>
    </row>
    <row r="18" spans="1:7" s="24" customFormat="1" ht="15.75" customHeight="1">
      <c r="A18" s="27"/>
      <c r="B18" s="331">
        <v>11</v>
      </c>
      <c r="C18" s="133" t="s">
        <v>1828</v>
      </c>
      <c r="D18" s="134" t="s">
        <v>367</v>
      </c>
      <c r="E18" s="139" t="s">
        <v>1829</v>
      </c>
      <c r="F18" s="140" t="s">
        <v>1886</v>
      </c>
      <c r="G18" s="28"/>
    </row>
    <row r="19" spans="1:7" s="24" customFormat="1" ht="15.75" customHeight="1">
      <c r="A19" s="27"/>
      <c r="B19" s="331">
        <v>12</v>
      </c>
      <c r="C19" s="133" t="s">
        <v>1830</v>
      </c>
      <c r="D19" s="134" t="s">
        <v>368</v>
      </c>
      <c r="E19" s="139" t="s">
        <v>1831</v>
      </c>
      <c r="F19" s="140" t="s">
        <v>1880</v>
      </c>
      <c r="G19" s="28"/>
    </row>
    <row r="20" spans="1:7" s="24" customFormat="1" ht="15.75" customHeight="1">
      <c r="A20" s="27"/>
      <c r="B20" s="331">
        <v>13</v>
      </c>
      <c r="C20" s="133" t="s">
        <v>1834</v>
      </c>
      <c r="D20" s="134" t="s">
        <v>369</v>
      </c>
      <c r="E20" s="139" t="s">
        <v>1835</v>
      </c>
      <c r="F20" s="140" t="s">
        <v>1881</v>
      </c>
      <c r="G20" s="28"/>
    </row>
    <row r="21" spans="1:7" s="24" customFormat="1" ht="15.75" customHeight="1">
      <c r="A21" s="27"/>
      <c r="B21" s="331">
        <v>14</v>
      </c>
      <c r="C21" s="133" t="s">
        <v>1836</v>
      </c>
      <c r="D21" s="134" t="s">
        <v>375</v>
      </c>
      <c r="E21" s="139" t="s">
        <v>1837</v>
      </c>
      <c r="F21" s="140" t="s">
        <v>1882</v>
      </c>
      <c r="G21" s="28"/>
    </row>
    <row r="22" spans="1:7" s="24" customFormat="1" ht="15.75" customHeight="1">
      <c r="A22" s="27"/>
      <c r="B22" s="331">
        <v>15</v>
      </c>
      <c r="C22" s="133" t="s">
        <v>1838</v>
      </c>
      <c r="D22" s="134" t="s">
        <v>370</v>
      </c>
      <c r="E22" s="139" t="s">
        <v>1839</v>
      </c>
      <c r="F22" s="140" t="s">
        <v>1883</v>
      </c>
      <c r="G22" s="28"/>
    </row>
    <row r="23" spans="1:7" s="24" customFormat="1" ht="15.75" customHeight="1">
      <c r="A23" s="27"/>
      <c r="B23" s="331">
        <v>16</v>
      </c>
      <c r="C23" s="133" t="s">
        <v>1840</v>
      </c>
      <c r="D23" s="134" t="s">
        <v>371</v>
      </c>
      <c r="E23" s="139" t="s">
        <v>1841</v>
      </c>
      <c r="F23" s="140" t="s">
        <v>1884</v>
      </c>
      <c r="G23" s="28"/>
    </row>
    <row r="24" spans="1:7" s="24" customFormat="1" ht="15.75" customHeight="1">
      <c r="A24" s="27"/>
      <c r="B24" s="331">
        <v>17</v>
      </c>
      <c r="C24" s="133" t="s">
        <v>1842</v>
      </c>
      <c r="D24" s="134" t="s">
        <v>372</v>
      </c>
      <c r="E24" s="139" t="s">
        <v>1843</v>
      </c>
      <c r="F24" s="140" t="s">
        <v>1885</v>
      </c>
      <c r="G24" s="28"/>
    </row>
    <row r="25" spans="1:7" s="24" customFormat="1" ht="15.75" customHeight="1">
      <c r="A25" s="27"/>
      <c r="B25" s="331">
        <v>18</v>
      </c>
      <c r="C25" s="133" t="s">
        <v>1844</v>
      </c>
      <c r="D25" s="134" t="s">
        <v>374</v>
      </c>
      <c r="E25" s="139" t="s">
        <v>1825</v>
      </c>
      <c r="F25" s="140" t="s">
        <v>1878</v>
      </c>
      <c r="G25" s="28"/>
    </row>
    <row r="26" spans="1:7" s="24" customFormat="1" ht="15.75" customHeight="1">
      <c r="A26" s="27"/>
      <c r="B26" s="332">
        <v>19</v>
      </c>
      <c r="C26" s="135" t="s">
        <v>1832</v>
      </c>
      <c r="D26" s="136" t="s">
        <v>373</v>
      </c>
      <c r="E26" s="141" t="s">
        <v>1833</v>
      </c>
      <c r="F26" s="142" t="s">
        <v>1887</v>
      </c>
      <c r="G26" s="28"/>
    </row>
  </sheetData>
  <sheetProtection/>
  <mergeCells count="2">
    <mergeCell ref="B3:C3"/>
    <mergeCell ref="B2:D2"/>
  </mergeCells>
  <hyperlinks>
    <hyperlink ref="D3" r:id="rId1" display="http://lesservices.service-public.fr/national/index.htm"/>
  </hyperlinks>
  <printOptions horizontalCentered="1"/>
  <pageMargins left="0.393700787401575" right="0" top="0.590551181102362" bottom="0.590551181102362" header="0.31496062992126" footer="0.31496062992126"/>
  <pageSetup fitToHeight="1" fitToWidth="1" horizontalDpi="600" verticalDpi="600" orientation="landscape" paperSize="9" r:id="rId2"/>
  <headerFooter alignWithMargins="0">
    <oddHeader>&amp;L&amp;"Arial,Gras"&amp;10&amp;D&amp;C&amp;"Arial,Gras"&amp;10&amp;F (&amp;A)&amp;R&amp;"Arial,Gras"&amp;10&amp;P /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/>
  <dimension ref="A2:AH75"/>
  <sheetViews>
    <sheetView showGridLines="0" zoomScale="80" zoomScaleNormal="80" workbookViewId="0" topLeftCell="A1">
      <pane xSplit="4" topLeftCell="E1" activePane="topRight" state="frozen"/>
      <selection pane="topLeft" activeCell="A1" sqref="A1"/>
      <selection pane="topRight" activeCell="K12" sqref="K12"/>
    </sheetView>
  </sheetViews>
  <sheetFormatPr defaultColWidth="11.421875" defaultRowHeight="12"/>
  <cols>
    <col min="1" max="1" width="1.8515625" style="168" customWidth="1"/>
    <col min="2" max="2" width="10.421875" style="168" customWidth="1"/>
    <col min="3" max="3" width="11.7109375" style="168" customWidth="1"/>
    <col min="4" max="5" width="9.7109375" style="168" customWidth="1"/>
    <col min="6" max="6" width="10.28125" style="168" customWidth="1"/>
    <col min="7" max="7" width="4.421875" style="168" customWidth="1"/>
    <col min="8" max="8" width="5.8515625" style="168" customWidth="1"/>
    <col min="9" max="9" width="5.57421875" style="168" customWidth="1"/>
    <col min="10" max="10" width="8.57421875" style="202" customWidth="1"/>
    <col min="11" max="11" width="10.7109375" style="168" customWidth="1"/>
    <col min="12" max="12" width="7.140625" style="168" customWidth="1"/>
    <col min="13" max="13" width="10.7109375" style="168" customWidth="1"/>
    <col min="14" max="14" width="6.7109375" style="168" customWidth="1"/>
    <col min="15" max="15" width="7.140625" style="168" customWidth="1"/>
    <col min="16" max="16" width="6.8515625" style="168" customWidth="1"/>
    <col min="17" max="17" width="6.140625" style="168" customWidth="1"/>
    <col min="18" max="18" width="5.7109375" style="168" customWidth="1"/>
    <col min="19" max="19" width="5.57421875" style="168" customWidth="1"/>
    <col min="20" max="20" width="6.8515625" style="168" customWidth="1"/>
    <col min="21" max="21" width="6.421875" style="168" customWidth="1"/>
    <col min="22" max="22" width="8.7109375" style="168" customWidth="1"/>
    <col min="23" max="23" width="10.00390625" style="202" customWidth="1"/>
    <col min="24" max="26" width="7.7109375" style="168" customWidth="1"/>
    <col min="27" max="27" width="2.7109375" style="169" customWidth="1"/>
    <col min="28" max="37" width="8.7109375" style="168" customWidth="1"/>
    <col min="38" max="16384" width="11.421875" style="168" customWidth="1"/>
  </cols>
  <sheetData>
    <row r="2" spans="2:21" ht="18" customHeight="1">
      <c r="B2" s="849" t="s">
        <v>565</v>
      </c>
      <c r="C2" s="850"/>
      <c r="D2" s="234" t="str">
        <f>IF(OR(Rest_Stat_0="",Rest_Stat_0=1),"OUI","NON")</f>
        <v>OUI</v>
      </c>
      <c r="E2" s="294"/>
      <c r="F2" s="849" t="s">
        <v>566</v>
      </c>
      <c r="G2" s="850"/>
      <c r="H2" s="263">
        <v>1</v>
      </c>
      <c r="J2" s="854" t="s">
        <v>395</v>
      </c>
      <c r="K2" s="855"/>
      <c r="L2" s="855"/>
      <c r="M2" s="855"/>
      <c r="N2" s="855"/>
      <c r="O2" s="855"/>
      <c r="P2" s="855"/>
      <c r="Q2" s="855"/>
      <c r="R2" s="855"/>
      <c r="S2" s="855"/>
      <c r="T2" s="855"/>
      <c r="U2" s="856"/>
    </row>
    <row r="3" spans="13:15" ht="12">
      <c r="M3" s="176"/>
      <c r="N3" s="176"/>
      <c r="O3" s="231"/>
    </row>
    <row r="4" spans="2:11" ht="18" customHeight="1">
      <c r="B4" s="854" t="s">
        <v>2102</v>
      </c>
      <c r="C4" s="855"/>
      <c r="D4" s="855"/>
      <c r="E4" s="855"/>
      <c r="F4" s="855"/>
      <c r="G4" s="855"/>
      <c r="H4" s="855"/>
      <c r="I4" s="855"/>
      <c r="J4" s="855"/>
      <c r="K4" s="856"/>
    </row>
    <row r="5" spans="2:27" s="170" customFormat="1" ht="25.5" customHeight="1">
      <c r="B5" s="171"/>
      <c r="C5" s="172"/>
      <c r="D5" s="172"/>
      <c r="E5" s="172"/>
      <c r="F5" s="172"/>
      <c r="G5" s="172"/>
      <c r="H5" s="173"/>
      <c r="I5" s="174" t="s">
        <v>1849</v>
      </c>
      <c r="J5" s="174" t="s">
        <v>3310</v>
      </c>
      <c r="K5" s="174" t="s">
        <v>1866</v>
      </c>
      <c r="L5" s="174"/>
      <c r="M5" s="174" t="s">
        <v>1860</v>
      </c>
      <c r="N5" s="174"/>
      <c r="O5" s="174" t="s">
        <v>1850</v>
      </c>
      <c r="P5" s="174" t="s">
        <v>1851</v>
      </c>
      <c r="Q5" s="174" t="s">
        <v>1991</v>
      </c>
      <c r="R5" s="174" t="s">
        <v>1992</v>
      </c>
      <c r="S5" s="188" t="s">
        <v>3212</v>
      </c>
      <c r="T5" s="174" t="s">
        <v>1993</v>
      </c>
      <c r="U5" s="174" t="s">
        <v>3310</v>
      </c>
      <c r="V5" s="174" t="s">
        <v>1861</v>
      </c>
      <c r="W5" s="171"/>
      <c r="X5" s="174" t="s">
        <v>3749</v>
      </c>
      <c r="Y5" s="174" t="s">
        <v>3750</v>
      </c>
      <c r="Z5" s="174" t="s">
        <v>1864</v>
      </c>
      <c r="AA5" s="175"/>
    </row>
    <row r="6" spans="2:27" s="176" customFormat="1" ht="24" customHeight="1">
      <c r="B6" s="209"/>
      <c r="C6" s="210"/>
      <c r="D6" s="210"/>
      <c r="E6" s="210"/>
      <c r="F6" s="211"/>
      <c r="G6" s="210"/>
      <c r="H6" s="212"/>
      <c r="I6" s="46">
        <v>3</v>
      </c>
      <c r="J6" s="213"/>
      <c r="K6" s="46">
        <v>8</v>
      </c>
      <c r="L6" s="214"/>
      <c r="M6" s="46">
        <v>4</v>
      </c>
      <c r="N6" s="215"/>
      <c r="O6" s="46">
        <v>26</v>
      </c>
      <c r="P6" s="46">
        <v>7</v>
      </c>
      <c r="Q6" s="46" t="b">
        <v>0</v>
      </c>
      <c r="R6" s="46" t="b">
        <v>0</v>
      </c>
      <c r="S6" s="46" t="b">
        <v>0</v>
      </c>
      <c r="T6" s="46" t="b">
        <v>0</v>
      </c>
      <c r="U6" s="335" t="s">
        <v>3743</v>
      </c>
      <c r="V6" s="47">
        <v>6</v>
      </c>
      <c r="W6" s="291"/>
      <c r="X6" s="46" t="b">
        <v>0</v>
      </c>
      <c r="Y6" s="46" t="b">
        <v>0</v>
      </c>
      <c r="Z6" s="46" t="b">
        <v>0</v>
      </c>
      <c r="AA6" s="181"/>
    </row>
    <row r="7" spans="9:27" s="182" customFormat="1" ht="25.5" customHeight="1">
      <c r="I7" s="183"/>
      <c r="K7" s="183"/>
      <c r="M7" s="183"/>
      <c r="O7" s="183"/>
      <c r="P7" s="183"/>
      <c r="Q7" s="337">
        <f>IF(Avt_0="","",IF(Avt_0=TRUE,1,0))</f>
        <v>0</v>
      </c>
      <c r="R7" s="337">
        <f>IF(BC_0="","",IF(BC_0=TRUE,1,0))</f>
        <v>0</v>
      </c>
      <c r="S7" s="337">
        <f>IF(A_Cad_0="","",IF(A_Cad_0=TRUE,1,0))</f>
        <v>0</v>
      </c>
      <c r="T7" s="339">
        <f>IF(Tr_Cond_0="","",IF(Tr_Cond_0=TRUE,1,0))</f>
        <v>0</v>
      </c>
      <c r="U7" s="277">
        <f>Q7+R7+S7+T7</f>
        <v>0</v>
      </c>
      <c r="V7" s="173" t="s">
        <v>1862</v>
      </c>
      <c r="W7" s="292"/>
      <c r="X7" s="183"/>
      <c r="Y7" s="183"/>
      <c r="Z7" s="183"/>
      <c r="AA7" s="184"/>
    </row>
    <row r="8" spans="9:27" s="176" customFormat="1" ht="18" customHeight="1">
      <c r="I8" s="185"/>
      <c r="K8" s="185"/>
      <c r="M8" s="185"/>
      <c r="O8" s="185"/>
      <c r="P8" s="185"/>
      <c r="Q8" s="337">
        <f>Avt_1</f>
        <v>0</v>
      </c>
      <c r="R8" s="337">
        <f>BC_1</f>
        <v>0</v>
      </c>
      <c r="S8" s="336">
        <f>A_Cad_1</f>
        <v>0</v>
      </c>
      <c r="T8" s="343">
        <f>IF(tot_1&gt;3,0,IF(Tr_Cond_1=1,1,0))</f>
        <v>0</v>
      </c>
      <c r="U8" s="277">
        <f>Q8+R8+S8+T8</f>
        <v>0</v>
      </c>
      <c r="V8" s="47">
        <v>1</v>
      </c>
      <c r="W8" s="194"/>
      <c r="X8" s="185"/>
      <c r="Y8" s="185"/>
      <c r="Z8" s="185"/>
      <c r="AA8" s="181"/>
    </row>
    <row r="9" spans="9:27" s="176" customFormat="1" ht="18" customHeight="1">
      <c r="I9" s="185"/>
      <c r="K9" s="185"/>
      <c r="M9" s="185"/>
      <c r="O9" s="185"/>
      <c r="P9" s="185"/>
      <c r="Q9" s="340">
        <f>Avt_2</f>
        <v>0</v>
      </c>
      <c r="R9" s="338">
        <f>IF(tot_2&gt;2,0,IF(BC_2=1,1,0))</f>
        <v>0</v>
      </c>
      <c r="S9" s="341">
        <f>A_Cad_2</f>
        <v>0</v>
      </c>
      <c r="T9" s="342">
        <f>Tr_Cond_2</f>
        <v>0</v>
      </c>
      <c r="U9" s="277">
        <f>Q9+R9+S9+T9</f>
        <v>0</v>
      </c>
      <c r="V9" s="346"/>
      <c r="W9" s="194"/>
      <c r="X9" s="185"/>
      <c r="Y9" s="185"/>
      <c r="Z9" s="185"/>
      <c r="AA9" s="181"/>
    </row>
    <row r="10" spans="9:27" s="176" customFormat="1" ht="18" customHeight="1">
      <c r="I10" s="185"/>
      <c r="K10" s="185"/>
      <c r="M10" s="185"/>
      <c r="O10" s="185"/>
      <c r="P10" s="185"/>
      <c r="Q10" s="345">
        <f>IF(tot_3&gt;1,0,IF(Avt_3=1,1,0))</f>
        <v>0</v>
      </c>
      <c r="R10" s="344">
        <f>BC_3</f>
        <v>0</v>
      </c>
      <c r="S10" s="344">
        <f>A_Cad_3</f>
        <v>0</v>
      </c>
      <c r="T10" s="344">
        <f>Tr_Cond_3</f>
        <v>0</v>
      </c>
      <c r="U10" s="277">
        <f>Q10+R10+S10+T10</f>
        <v>0</v>
      </c>
      <c r="V10" s="346"/>
      <c r="W10" s="194"/>
      <c r="X10" s="185"/>
      <c r="Y10" s="185"/>
      <c r="Z10" s="185"/>
      <c r="AA10" s="181"/>
    </row>
    <row r="11" spans="2:26" ht="18" customHeight="1">
      <c r="B11" s="857" t="str">
        <f>"Datas_H  ("&amp;COUNTA(Datas_H)&amp;"données)"</f>
        <v>Datas_H  (25données)</v>
      </c>
      <c r="C11" s="858"/>
      <c r="D11" s="858"/>
      <c r="E11" s="295"/>
      <c r="F11" s="186"/>
      <c r="G11" s="186"/>
      <c r="H11" s="186"/>
      <c r="I11" s="187"/>
      <c r="J11" s="186"/>
      <c r="K11" s="187"/>
      <c r="L11" s="186"/>
      <c r="M11" s="187"/>
      <c r="N11" s="186"/>
      <c r="O11" s="187"/>
      <c r="P11" s="187"/>
      <c r="Q11" s="344">
        <f>Avt_4</f>
        <v>0</v>
      </c>
      <c r="R11" s="344">
        <f>BC_4</f>
        <v>0</v>
      </c>
      <c r="S11" s="202">
        <f>A_Cad_4</f>
        <v>0</v>
      </c>
      <c r="T11" s="345">
        <f>IF(tot_4&gt;1,0,IF(Tr_Cond_4=1,1,0))</f>
        <v>0</v>
      </c>
      <c r="U11" s="277">
        <f>Q11+R11+S11+T11</f>
        <v>0</v>
      </c>
      <c r="V11" s="278"/>
      <c r="W11" s="280"/>
      <c r="X11" s="185"/>
      <c r="Y11" s="187"/>
      <c r="Z11" s="187"/>
    </row>
    <row r="12" spans="2:27" s="170" customFormat="1" ht="42" customHeight="1">
      <c r="B12" s="188" t="s">
        <v>1856</v>
      </c>
      <c r="C12" s="188" t="s">
        <v>1865</v>
      </c>
      <c r="D12" s="188" t="s">
        <v>1857</v>
      </c>
      <c r="E12" s="188" t="s">
        <v>3453</v>
      </c>
      <c r="F12" s="188" t="s">
        <v>1858</v>
      </c>
      <c r="G12" s="188" t="s">
        <v>3751</v>
      </c>
      <c r="H12" s="188" t="s">
        <v>3456</v>
      </c>
      <c r="I12" s="188" t="s">
        <v>1859</v>
      </c>
      <c r="J12" s="188" t="s">
        <v>3700</v>
      </c>
      <c r="K12" s="188" t="s">
        <v>3693</v>
      </c>
      <c r="L12" s="188" t="s">
        <v>430</v>
      </c>
      <c r="M12" s="188" t="s">
        <v>1852</v>
      </c>
      <c r="N12" s="188" t="s">
        <v>1855</v>
      </c>
      <c r="O12" s="188" t="s">
        <v>1854</v>
      </c>
      <c r="P12" s="188" t="s">
        <v>1990</v>
      </c>
      <c r="Q12" s="188" t="s">
        <v>3731</v>
      </c>
      <c r="R12" s="188" t="s">
        <v>1985</v>
      </c>
      <c r="S12" s="188" t="s">
        <v>976</v>
      </c>
      <c r="T12" s="188" t="s">
        <v>1988</v>
      </c>
      <c r="U12" s="188" t="s">
        <v>3221</v>
      </c>
      <c r="V12" s="188" t="s">
        <v>3337</v>
      </c>
      <c r="W12" s="279" t="s">
        <v>3698</v>
      </c>
      <c r="X12" s="188" t="s">
        <v>2312</v>
      </c>
      <c r="Y12" s="188" t="s">
        <v>2313</v>
      </c>
      <c r="Z12" s="188" t="s">
        <v>1863</v>
      </c>
      <c r="AA12" s="175"/>
    </row>
    <row r="13" spans="2:27" s="176" customFormat="1" ht="18" customHeight="1">
      <c r="B13" s="229">
        <f>IF(Enreg_Num="","",VALUE("20"&amp;Enreg_An&amp;Enreg_Num))</f>
        <v>20070000</v>
      </c>
      <c r="C13" s="179" t="str">
        <f>IF(PRM_Fonc="","",PRM_Fonc)</f>
        <v>Directeur de l'établissement d'infrastructure de la défense</v>
      </c>
      <c r="D13" s="189">
        <f>IF(Date_Arriv_1="","",Date_Arriv_1)</f>
      </c>
      <c r="E13" s="179" t="str">
        <f>IF(PRM_Mail="","",PRM_Mail)</f>
        <v>bel@eg-angers,terre,defense,gouv,fr</v>
      </c>
      <c r="F13" s="189">
        <f>IF(Date_Complet="",Date_Arriv_1,Date_Complet)</f>
        <v>0</v>
      </c>
      <c r="G13" s="189">
        <f>IF(Date_Trait="","",Date_Trait)</f>
      </c>
      <c r="H13" s="179">
        <f>IF(Sect="","",Sect)</f>
      </c>
      <c r="I13" s="179" t="str">
        <f>IF((Sais_Art_0-1)=0,"",VLOOKUP((Sais_Art_0-1),T_Rech_Sais_Art,2,FALSE))</f>
        <v>3-II</v>
      </c>
      <c r="J13" s="177">
        <f>IF(Mt_HT="",0,Mt_HT)</f>
        <v>350000</v>
      </c>
      <c r="K13" s="178" t="str">
        <f>IF((PRM_Min_0-1)=0,"",VLOOKUP((PRM_Min_0-1),T_Rech_Min,4,FALSE))</f>
        <v>DEFEN</v>
      </c>
      <c r="L13" s="178" t="str">
        <f>IF(Objet="","",Objet)</f>
        <v>EVREUX (27) - Base aérienne 105 - Marché d'assistance à maîtrise d'ouvrage </v>
      </c>
      <c r="M13" s="178" t="str">
        <f>IF(Typ_Mar_0-1=0,"",VLOOKUP((Typ_Mar_0-1),T_Rech_Typ_Mar,2,FALSE))</f>
        <v>Maîtrise d'Œuvre</v>
      </c>
      <c r="N13" s="179" t="str">
        <f>IF(CPV="","",CPV)</f>
        <v>742</v>
      </c>
      <c r="O13" s="179">
        <f>IF(Proc_0-1=0,"",VLOOKUP((Proc_0-1),T_Rech_Proc,2,FALSE))</f>
        <v>60</v>
      </c>
      <c r="P13" s="178" t="str">
        <f>IF(Pub_0-1=0,"",VLOOKUP((Pub_0-1),T_Rech_Pub,2,FALSE))</f>
        <v>BOAMP + JOUE + autre</v>
      </c>
      <c r="Q13" s="347">
        <f>IF(tot_5&gt;1,0,IF(Avt_5=1,1,0))</f>
        <v>0</v>
      </c>
      <c r="R13" s="347">
        <f>IF(tot_5&gt;1,0,IF(BC_5=1,1,0))</f>
        <v>0</v>
      </c>
      <c r="S13" s="347">
        <f>IF(A_Cad_5="",0,IF(A_Cad_5=1,1,0))</f>
        <v>0</v>
      </c>
      <c r="T13" s="347">
        <f>IF(tot_5&gt;1,0,IF(Tr_Cond_5=1,1,0))</f>
        <v>0</v>
      </c>
      <c r="U13" s="348">
        <f>IF(Nb_Lots="",1,Nb_Lots)</f>
        <v>1</v>
      </c>
      <c r="V13" s="190">
        <f>(Durée_An_0-1)+(((Durée_Mois_0)-1)/12)</f>
        <v>5</v>
      </c>
      <c r="W13" s="179" t="str">
        <f>IF(Corr_Mail="","",Corr_Mail)</f>
        <v>baf@eg-angers,terre,defense,gouv,fr</v>
      </c>
      <c r="X13" s="191">
        <f>IF(Obs_0="","",IF(Obs_0=TRUE,1,0))</f>
        <v>0</v>
      </c>
      <c r="Y13" s="191">
        <f>IF(Avis_0="","",IF(Avis_0=TRUE,1,0))</f>
        <v>0</v>
      </c>
      <c r="Z13" s="191">
        <f>IF(Ass_0="","",IF(Ass_0=TRUE,1,0))</f>
        <v>0</v>
      </c>
      <c r="AA13" s="181"/>
    </row>
    <row r="14" spans="1:27" s="176" customFormat="1" ht="15.75" customHeight="1">
      <c r="A14" s="192"/>
      <c r="B14" s="193">
        <f aca="true" t="shared" si="0" ref="B14:Z14">COLUMN(B14)-1</f>
        <v>1</v>
      </c>
      <c r="C14" s="281">
        <f t="shared" si="0"/>
        <v>2</v>
      </c>
      <c r="D14" s="193">
        <f t="shared" si="0"/>
        <v>3</v>
      </c>
      <c r="E14" s="193">
        <v>4</v>
      </c>
      <c r="F14" s="193">
        <f t="shared" si="0"/>
        <v>5</v>
      </c>
      <c r="G14" s="193">
        <f t="shared" si="0"/>
        <v>6</v>
      </c>
      <c r="H14" s="193">
        <f t="shared" si="0"/>
        <v>7</v>
      </c>
      <c r="I14" s="193">
        <f t="shared" si="0"/>
        <v>8</v>
      </c>
      <c r="J14" s="193">
        <f t="shared" si="0"/>
        <v>9</v>
      </c>
      <c r="K14" s="193">
        <f t="shared" si="0"/>
        <v>10</v>
      </c>
      <c r="L14" s="193">
        <f t="shared" si="0"/>
        <v>11</v>
      </c>
      <c r="M14" s="193">
        <f t="shared" si="0"/>
        <v>12</v>
      </c>
      <c r="N14" s="193">
        <f t="shared" si="0"/>
        <v>13</v>
      </c>
      <c r="O14" s="193">
        <f t="shared" si="0"/>
        <v>14</v>
      </c>
      <c r="P14" s="193">
        <f t="shared" si="0"/>
        <v>15</v>
      </c>
      <c r="Q14" s="193">
        <f t="shared" si="0"/>
        <v>16</v>
      </c>
      <c r="R14" s="193">
        <f t="shared" si="0"/>
        <v>17</v>
      </c>
      <c r="S14" s="193">
        <f t="shared" si="0"/>
        <v>18</v>
      </c>
      <c r="T14" s="193">
        <f t="shared" si="0"/>
        <v>19</v>
      </c>
      <c r="U14" s="193">
        <f t="shared" si="0"/>
        <v>20</v>
      </c>
      <c r="V14" s="193">
        <f t="shared" si="0"/>
        <v>21</v>
      </c>
      <c r="W14" s="193">
        <f t="shared" si="0"/>
        <v>22</v>
      </c>
      <c r="X14" s="193">
        <f t="shared" si="0"/>
        <v>23</v>
      </c>
      <c r="Y14" s="193">
        <f t="shared" si="0"/>
        <v>24</v>
      </c>
      <c r="Z14" s="193">
        <f t="shared" si="0"/>
        <v>25</v>
      </c>
      <c r="AA14" s="181"/>
    </row>
    <row r="15" spans="3:27" s="176" customFormat="1" ht="12">
      <c r="C15" s="277" t="s">
        <v>3323</v>
      </c>
      <c r="E15" s="277" t="s">
        <v>2598</v>
      </c>
      <c r="J15" s="194"/>
      <c r="W15" s="280" t="s">
        <v>2226</v>
      </c>
      <c r="AA15" s="181"/>
    </row>
    <row r="16" s="176" customFormat="1" ht="13.5" customHeight="1">
      <c r="W16" s="194"/>
    </row>
    <row r="17" spans="2:29" ht="13.5" customHeight="1">
      <c r="B17" s="176"/>
      <c r="C17" s="176"/>
      <c r="D17" s="176"/>
      <c r="E17" s="176"/>
      <c r="F17" s="176"/>
      <c r="G17" s="176"/>
      <c r="H17" s="176"/>
      <c r="J17" s="168"/>
      <c r="P17" s="180" t="str">
        <f>P13</f>
        <v>BOAMP + JOUE + autre</v>
      </c>
      <c r="Q17" s="250"/>
      <c r="R17" s="255"/>
      <c r="S17" s="264"/>
      <c r="X17" s="860"/>
      <c r="Y17" s="860"/>
      <c r="Z17" s="860"/>
      <c r="AA17" s="860"/>
      <c r="AB17" s="860"/>
      <c r="AC17" s="860"/>
    </row>
    <row r="18" spans="2:29" ht="13.5" customHeight="1">
      <c r="B18" s="176"/>
      <c r="C18" s="176"/>
      <c r="D18" s="176"/>
      <c r="E18" s="176"/>
      <c r="F18" s="176"/>
      <c r="G18" s="176"/>
      <c r="H18" s="176"/>
      <c r="I18" s="198"/>
      <c r="J18" s="168"/>
      <c r="P18" s="197" t="str">
        <f>P12</f>
        <v>Pub</v>
      </c>
      <c r="Q18" s="176"/>
      <c r="X18" s="861"/>
      <c r="Y18" s="861"/>
      <c r="Z18" s="861"/>
      <c r="AA18" s="861"/>
      <c r="AB18" s="861"/>
      <c r="AC18" s="861"/>
    </row>
    <row r="19" spans="6:27" s="176" customFormat="1" ht="13.5" customHeight="1">
      <c r="F19" s="859"/>
      <c r="G19" s="859"/>
      <c r="H19" s="859"/>
      <c r="I19" s="199"/>
      <c r="J19" s="200">
        <f>J13</f>
        <v>350000</v>
      </c>
      <c r="K19" s="195"/>
      <c r="L19" s="196"/>
      <c r="W19" s="194"/>
      <c r="AA19" s="181"/>
    </row>
    <row r="20" spans="6:27" s="176" customFormat="1" ht="13.5" customHeight="1">
      <c r="F20" s="859"/>
      <c r="G20" s="859"/>
      <c r="H20" s="859"/>
      <c r="I20" s="198"/>
      <c r="J20" s="197" t="str">
        <f>J12</f>
        <v>Mt_HT</v>
      </c>
      <c r="W20" s="194"/>
      <c r="AA20" s="181"/>
    </row>
    <row r="21" spans="7:27" s="176" customFormat="1" ht="13.5" customHeight="1">
      <c r="G21" s="199"/>
      <c r="H21" s="199"/>
      <c r="I21" s="199"/>
      <c r="J21" s="199"/>
      <c r="W21" s="194"/>
      <c r="AA21" s="181"/>
    </row>
    <row r="22" spans="7:27" s="176" customFormat="1" ht="13.5" customHeight="1">
      <c r="G22" s="199"/>
      <c r="H22" s="199"/>
      <c r="I22" s="199"/>
      <c r="J22" s="194"/>
      <c r="K22" s="256" t="str">
        <f>K13</f>
        <v>DEFEN</v>
      </c>
      <c r="L22" s="250"/>
      <c r="M22" s="250"/>
      <c r="N22" s="250"/>
      <c r="O22" s="250"/>
      <c r="P22" s="250"/>
      <c r="Q22" s="250"/>
      <c r="R22" s="255"/>
      <c r="S22" s="264"/>
      <c r="T22" s="168"/>
      <c r="U22" s="168"/>
      <c r="V22" s="168"/>
      <c r="W22" s="202"/>
      <c r="X22" s="168"/>
      <c r="Y22" s="168"/>
      <c r="Z22" s="168"/>
      <c r="AA22" s="181"/>
    </row>
    <row r="23" spans="10:27" s="176" customFormat="1" ht="13.5" customHeight="1">
      <c r="J23" s="194"/>
      <c r="K23" s="201" t="str">
        <f>K12</f>
        <v>PRM_Min</v>
      </c>
      <c r="W23" s="194"/>
      <c r="AA23" s="181"/>
    </row>
    <row r="24" spans="10:27" s="176" customFormat="1" ht="13.5" customHeight="1">
      <c r="J24" s="194"/>
      <c r="W24" s="194"/>
      <c r="AA24" s="181"/>
    </row>
    <row r="25" spans="11:34" ht="13.5" customHeight="1">
      <c r="K25" s="176"/>
      <c r="L25" s="256" t="str">
        <f>L13</f>
        <v>EVREUX (27) - Base aérienne 105 - Marché d'assistance à maîtrise d'ouvrage </v>
      </c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93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5"/>
    </row>
    <row r="26" spans="11:26" ht="13.5" customHeight="1">
      <c r="K26" s="176"/>
      <c r="L26" s="203" t="str">
        <f>L12</f>
        <v>Objet</v>
      </c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94"/>
      <c r="X26" s="176"/>
      <c r="Y26" s="176"/>
      <c r="Z26" s="176"/>
    </row>
    <row r="27" spans="11:22" ht="13.5" customHeight="1"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</row>
    <row r="28" spans="10:19" ht="13.5" customHeight="1">
      <c r="J28" s="168"/>
      <c r="K28" s="176"/>
      <c r="L28" s="176"/>
      <c r="M28" s="180" t="str">
        <f>M13</f>
        <v>Maîtrise d'Œuvre</v>
      </c>
      <c r="N28" s="250"/>
      <c r="O28" s="250"/>
      <c r="P28" s="250"/>
      <c r="Q28" s="250"/>
      <c r="R28" s="255"/>
      <c r="S28" s="264"/>
    </row>
    <row r="29" spans="10:17" ht="13.5" customHeight="1">
      <c r="J29" s="168"/>
      <c r="K29" s="176"/>
      <c r="L29" s="176"/>
      <c r="M29" s="204" t="s">
        <v>1989</v>
      </c>
      <c r="N29" s="205"/>
      <c r="O29" s="176"/>
      <c r="P29" s="176"/>
      <c r="Q29" s="176"/>
    </row>
    <row r="30" spans="10:32" ht="69.75" customHeight="1">
      <c r="J30" s="168"/>
      <c r="K30" s="176"/>
      <c r="L30" s="176"/>
      <c r="O30" s="176"/>
      <c r="P30" s="176"/>
      <c r="Q30" s="176"/>
      <c r="W30" s="851" t="str">
        <f>W13</f>
        <v>baf@eg-angers,terre,defense,gouv,fr</v>
      </c>
      <c r="X30" s="852"/>
      <c r="Y30" s="852"/>
      <c r="Z30" s="852"/>
      <c r="AA30" s="852"/>
      <c r="AB30" s="852"/>
      <c r="AC30" s="852"/>
      <c r="AD30" s="852"/>
      <c r="AE30" s="852"/>
      <c r="AF30" s="853"/>
    </row>
    <row r="31" spans="10:27" ht="13.5" customHeight="1">
      <c r="J31" s="168"/>
      <c r="K31" s="176"/>
      <c r="L31" s="176"/>
      <c r="M31" s="176"/>
      <c r="N31" s="176"/>
      <c r="O31" s="176"/>
      <c r="P31" s="176"/>
      <c r="Q31" s="176"/>
      <c r="W31" s="203" t="str">
        <f>W12</f>
        <v>Corr_Mail</v>
      </c>
      <c r="AA31" s="168"/>
    </row>
    <row r="32" ht="13.5" customHeight="1">
      <c r="AA32" s="202"/>
    </row>
    <row r="33" spans="10:20" ht="13.5" customHeight="1">
      <c r="J33" s="168"/>
      <c r="K33" s="176"/>
      <c r="L33" s="176"/>
      <c r="M33" s="176"/>
      <c r="N33" s="176"/>
      <c r="O33" s="176"/>
      <c r="T33" s="206"/>
    </row>
    <row r="34" spans="1:27" ht="13.5" customHeight="1">
      <c r="A34" s="207"/>
      <c r="H34" s="208"/>
      <c r="I34" s="208"/>
      <c r="J34" s="168"/>
      <c r="U34" s="207"/>
      <c r="V34" s="207"/>
      <c r="AA34" s="202"/>
    </row>
    <row r="35" spans="1:22" ht="13.5" customHeight="1">
      <c r="A35" s="176"/>
      <c r="F35" s="208"/>
      <c r="G35" s="208"/>
      <c r="H35" s="208"/>
      <c r="I35" s="208"/>
      <c r="J35" s="168"/>
      <c r="U35" s="176"/>
      <c r="V35" s="176"/>
    </row>
    <row r="36" ht="13.5" customHeight="1">
      <c r="J36" s="168"/>
    </row>
    <row r="37" ht="13.5" customHeight="1">
      <c r="J37" s="168"/>
    </row>
    <row r="38" ht="13.5" customHeight="1">
      <c r="J38" s="168"/>
    </row>
    <row r="39" ht="13.5" customHeight="1">
      <c r="J39" s="168"/>
    </row>
    <row r="40" ht="13.5" customHeight="1">
      <c r="J40" s="168"/>
    </row>
    <row r="41" ht="13.5" customHeight="1">
      <c r="J41" s="168"/>
    </row>
    <row r="42" ht="13.5" customHeight="1">
      <c r="J42" s="168"/>
    </row>
    <row r="43" ht="13.5" customHeight="1">
      <c r="J43" s="168"/>
    </row>
    <row r="44" ht="13.5" customHeight="1">
      <c r="J44" s="168"/>
    </row>
    <row r="45" ht="13.5" customHeight="1">
      <c r="J45" s="168"/>
    </row>
    <row r="46" ht="13.5" customHeight="1">
      <c r="J46" s="168"/>
    </row>
    <row r="47" ht="13.5" customHeight="1">
      <c r="J47" s="168"/>
    </row>
    <row r="48" ht="13.5" customHeight="1">
      <c r="J48" s="168"/>
    </row>
    <row r="49" ht="13.5" customHeight="1">
      <c r="J49" s="168"/>
    </row>
    <row r="50" ht="13.5" customHeight="1">
      <c r="J50" s="168"/>
    </row>
    <row r="51" ht="13.5" customHeight="1">
      <c r="J51" s="168"/>
    </row>
    <row r="52" ht="13.5" customHeight="1">
      <c r="J52" s="168"/>
    </row>
    <row r="53" ht="13.5" customHeight="1">
      <c r="J53" s="168"/>
    </row>
    <row r="54" ht="13.5" customHeight="1">
      <c r="J54" s="168"/>
    </row>
    <row r="55" ht="13.5" customHeight="1">
      <c r="J55" s="168"/>
    </row>
    <row r="56" ht="13.5" customHeight="1">
      <c r="J56" s="168"/>
    </row>
    <row r="57" ht="13.5" customHeight="1">
      <c r="J57" s="168"/>
    </row>
    <row r="58" ht="13.5" customHeight="1">
      <c r="J58" s="168"/>
    </row>
    <row r="59" ht="13.5" customHeight="1">
      <c r="J59" s="168"/>
    </row>
    <row r="60" ht="13.5" customHeight="1">
      <c r="J60" s="168"/>
    </row>
    <row r="61" ht="13.5" customHeight="1">
      <c r="J61" s="168"/>
    </row>
    <row r="62" ht="13.5" customHeight="1">
      <c r="J62" s="168"/>
    </row>
    <row r="63" ht="13.5" customHeight="1">
      <c r="J63" s="168"/>
    </row>
    <row r="64" ht="13.5" customHeight="1">
      <c r="J64" s="168"/>
    </row>
    <row r="65" ht="13.5" customHeight="1">
      <c r="J65" s="168"/>
    </row>
    <row r="66" ht="13.5" customHeight="1">
      <c r="J66" s="168"/>
    </row>
    <row r="67" ht="13.5" customHeight="1">
      <c r="J67" s="168"/>
    </row>
    <row r="68" ht="13.5" customHeight="1">
      <c r="J68" s="168"/>
    </row>
    <row r="69" ht="13.5" customHeight="1">
      <c r="J69" s="168"/>
    </row>
    <row r="70" ht="13.5" customHeight="1">
      <c r="J70" s="168"/>
    </row>
    <row r="71" ht="13.5" customHeight="1">
      <c r="J71" s="168"/>
    </row>
    <row r="72" ht="13.5" customHeight="1">
      <c r="J72" s="168"/>
    </row>
    <row r="73" ht="13.5" customHeight="1">
      <c r="J73" s="168"/>
    </row>
    <row r="74" ht="13.5" customHeight="1">
      <c r="J74" s="168"/>
    </row>
    <row r="75" spans="9:10" ht="13.5" customHeight="1">
      <c r="I75" s="168">
        <v>0</v>
      </c>
      <c r="J75" s="168"/>
    </row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</sheetData>
  <sheetProtection password="CEE7" sheet="1" objects="1" scenarios="1"/>
  <mergeCells count="9">
    <mergeCell ref="F2:G2"/>
    <mergeCell ref="B2:C2"/>
    <mergeCell ref="W30:AF30"/>
    <mergeCell ref="B4:K4"/>
    <mergeCell ref="B11:D11"/>
    <mergeCell ref="J2:U2"/>
    <mergeCell ref="F19:H20"/>
    <mergeCell ref="X17:AC17"/>
    <mergeCell ref="X18:AC18"/>
  </mergeCells>
  <conditionalFormatting sqref="D2:E2">
    <cfRule type="cellIs" priority="1" dxfId="13" operator="equal" stopIfTrue="1">
      <formula>"OUI"</formula>
    </cfRule>
    <cfRule type="cellIs" priority="2" dxfId="14" operator="equal" stopIfTrue="1">
      <formula>"NON"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"/>
  <dimension ref="A1:AP24"/>
  <sheetViews>
    <sheetView showGridLines="0" zoomScale="80" zoomScaleNormal="80" workbookViewId="0" topLeftCell="A1">
      <pane xSplit="4" topLeftCell="E1" activePane="topRight" state="frozen"/>
      <selection pane="topLeft" activeCell="A1" sqref="A1"/>
      <selection pane="topRight" activeCell="F27" sqref="F27"/>
    </sheetView>
  </sheetViews>
  <sheetFormatPr defaultColWidth="11.421875" defaultRowHeight="12"/>
  <cols>
    <col min="1" max="1" width="2.7109375" style="168" customWidth="1"/>
    <col min="2" max="2" width="7.7109375" style="168" customWidth="1"/>
    <col min="3" max="3" width="13.7109375" style="168" customWidth="1"/>
    <col min="4" max="4" width="12.7109375" style="168" customWidth="1"/>
    <col min="5" max="7" width="11.7109375" style="168" customWidth="1"/>
    <col min="8" max="9" width="11.7109375" style="167" customWidth="1"/>
    <col min="10" max="10" width="12.7109375" style="168" customWidth="1"/>
    <col min="11" max="16" width="11.7109375" style="167" customWidth="1"/>
    <col min="17" max="18" width="12.7109375" style="167" customWidth="1"/>
    <col min="19" max="19" width="9.421875" style="167" bestFit="1" customWidth="1"/>
    <col min="20" max="16384" width="8.7109375" style="167" customWidth="1"/>
  </cols>
  <sheetData>
    <row r="1" spans="1:10" ht="12">
      <c r="A1" s="167"/>
      <c r="B1" s="167"/>
      <c r="C1" s="167"/>
      <c r="D1" s="167"/>
      <c r="E1" s="167"/>
      <c r="F1" s="167"/>
      <c r="G1" s="167"/>
      <c r="J1" s="167"/>
    </row>
    <row r="2" spans="2:8" s="168" customFormat="1" ht="18" customHeight="1">
      <c r="B2" s="854" t="s">
        <v>2102</v>
      </c>
      <c r="C2" s="855"/>
      <c r="D2" s="855"/>
      <c r="E2" s="855"/>
      <c r="F2" s="855"/>
      <c r="G2" s="855"/>
      <c r="H2" s="856"/>
    </row>
    <row r="3" spans="2:39" s="170" customFormat="1" ht="25.5" customHeight="1">
      <c r="B3" s="171"/>
      <c r="C3" s="172"/>
      <c r="D3" s="172"/>
      <c r="E3" s="172"/>
      <c r="F3" s="172"/>
      <c r="G3" s="172"/>
      <c r="H3" s="172"/>
      <c r="I3" s="172"/>
      <c r="J3" s="174" t="s">
        <v>1867</v>
      </c>
      <c r="K3" s="172"/>
      <c r="L3" s="172"/>
      <c r="M3" s="172"/>
      <c r="N3" s="172"/>
      <c r="O3" s="172"/>
      <c r="P3" s="172"/>
      <c r="Q3" s="174" t="s">
        <v>1986</v>
      </c>
      <c r="R3" s="174" t="s">
        <v>1987</v>
      </c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3"/>
    </row>
    <row r="4" spans="2:39" s="176" customFormat="1" ht="24" customHeight="1">
      <c r="B4" s="209"/>
      <c r="C4" s="262"/>
      <c r="D4" s="210"/>
      <c r="E4" s="211"/>
      <c r="F4" s="211"/>
      <c r="G4" s="211"/>
      <c r="H4" s="211"/>
      <c r="I4" s="211"/>
      <c r="J4" s="46">
        <v>8</v>
      </c>
      <c r="K4" s="211"/>
      <c r="L4" s="211"/>
      <c r="M4" s="211"/>
      <c r="N4" s="211"/>
      <c r="O4" s="211"/>
      <c r="P4" s="211"/>
      <c r="Q4" s="46">
        <v>1</v>
      </c>
      <c r="R4" s="46">
        <v>1</v>
      </c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6"/>
    </row>
    <row r="5" spans="3:18" s="182" customFormat="1" ht="30" customHeight="1">
      <c r="C5" s="183"/>
      <c r="J5" s="183"/>
      <c r="Q5" s="183"/>
      <c r="R5" s="183"/>
    </row>
    <row r="6" spans="2:18" s="168" customFormat="1" ht="18" customHeight="1">
      <c r="B6" s="857" t="str">
        <f>"Datas_H_B  ("&amp;COUNTA(Datas_H_B)&amp;"données)"</f>
        <v>Datas_H_B  (38données)</v>
      </c>
      <c r="C6" s="858"/>
      <c r="D6" s="862"/>
      <c r="E6" s="186"/>
      <c r="F6" s="186"/>
      <c r="G6" s="186"/>
      <c r="J6" s="217"/>
      <c r="Q6" s="217" t="s">
        <v>3702</v>
      </c>
      <c r="R6" s="217" t="s">
        <v>3702</v>
      </c>
    </row>
    <row r="7" spans="2:39" s="170" customFormat="1" ht="42" customHeight="1">
      <c r="B7" s="218" t="s">
        <v>3401</v>
      </c>
      <c r="C7" s="218" t="s">
        <v>3402</v>
      </c>
      <c r="D7" s="188" t="s">
        <v>1865</v>
      </c>
      <c r="E7" s="188" t="s">
        <v>3454</v>
      </c>
      <c r="F7" s="188" t="s">
        <v>3451</v>
      </c>
      <c r="G7" s="188" t="s">
        <v>3453</v>
      </c>
      <c r="H7" s="188" t="s">
        <v>3452</v>
      </c>
      <c r="I7" s="188" t="s">
        <v>3455</v>
      </c>
      <c r="J7" s="188" t="s">
        <v>3695</v>
      </c>
      <c r="K7" s="188" t="s">
        <v>3694</v>
      </c>
      <c r="L7" s="188" t="s">
        <v>3696</v>
      </c>
      <c r="M7" s="188" t="s">
        <v>3697</v>
      </c>
      <c r="N7" s="188" t="s">
        <v>3698</v>
      </c>
      <c r="O7" s="188" t="s">
        <v>433</v>
      </c>
      <c r="P7" s="188" t="s">
        <v>3699</v>
      </c>
      <c r="Q7" s="188" t="s">
        <v>3703</v>
      </c>
      <c r="R7" s="188" t="s">
        <v>3704</v>
      </c>
      <c r="S7" s="188" t="s">
        <v>3705</v>
      </c>
      <c r="T7" s="188" t="s">
        <v>3712</v>
      </c>
      <c r="U7" s="188" t="s">
        <v>3444</v>
      </c>
      <c r="V7" s="188" t="s">
        <v>3706</v>
      </c>
      <c r="W7" s="188" t="s">
        <v>3713</v>
      </c>
      <c r="X7" s="188" t="s">
        <v>3445</v>
      </c>
      <c r="Y7" s="188" t="s">
        <v>3707</v>
      </c>
      <c r="Z7" s="188" t="s">
        <v>3714</v>
      </c>
      <c r="AA7" s="188" t="s">
        <v>3446</v>
      </c>
      <c r="AB7" s="188" t="s">
        <v>3708</v>
      </c>
      <c r="AC7" s="188" t="s">
        <v>3715</v>
      </c>
      <c r="AD7" s="188" t="s">
        <v>3447</v>
      </c>
      <c r="AE7" s="188" t="s">
        <v>3709</v>
      </c>
      <c r="AF7" s="188" t="s">
        <v>3716</v>
      </c>
      <c r="AG7" s="188" t="s">
        <v>3448</v>
      </c>
      <c r="AH7" s="188" t="s">
        <v>3710</v>
      </c>
      <c r="AI7" s="188" t="s">
        <v>3717</v>
      </c>
      <c r="AJ7" s="188" t="s">
        <v>3449</v>
      </c>
      <c r="AK7" s="188" t="s">
        <v>3711</v>
      </c>
      <c r="AL7" s="188" t="s">
        <v>3718</v>
      </c>
      <c r="AM7" s="188" t="s">
        <v>3450</v>
      </c>
    </row>
    <row r="8" spans="2:40" s="176" customFormat="1" ht="18" customHeight="1">
      <c r="B8" s="179" t="str">
        <f>IF(Enreg_Num="","",Enreg_An&amp;"-"&amp;Enreg_Num)</f>
        <v>07-0000</v>
      </c>
      <c r="C8" s="178" t="str">
        <f>IF((PRM_Min_0-1)=0,"",VLOOKUP((PRM_Min_0-1),T_Rech_Min,4,FALSE))</f>
        <v>DEFEN</v>
      </c>
      <c r="D8" s="178" t="str">
        <f>IF(PRM_Fonc="","",PRM_Fonc)</f>
        <v>Directeur de l'établissement d'infrastructure de la défense</v>
      </c>
      <c r="E8" s="178">
        <f>IF(PRM_Nom="","",PRM_Nom)</f>
      </c>
      <c r="F8" s="178" t="str">
        <f>IF(PRM_Adr="","",PRM_Adr)</f>
        <v>Rue des Petites Musses - 49 041  ANGERS CEDEX 01</v>
      </c>
      <c r="G8" s="178" t="str">
        <f>IF(PRM_Mail="","",PRM_Mail)</f>
        <v>bel@eg-angers,terre,defense,gouv,fr</v>
      </c>
      <c r="H8" s="178" t="str">
        <f>IF(PRM_Fax="","",PRM_Fax)</f>
        <v>0241687566</v>
      </c>
      <c r="I8" s="178" t="str">
        <f>IF(PRM_Tél="","",PRM_Tél)</f>
        <v>0241687515</v>
      </c>
      <c r="J8" s="178" t="str">
        <f>IF((Corr_Min_0-1)=0,"",VLOOKUP((Corr_Min_0-1),T_Rech_Min,4,FALSE))</f>
        <v>DEFEN</v>
      </c>
      <c r="K8" s="178" t="str">
        <f>IF(Corr_Serv="","",Corr_Serv)</f>
        <v>Bureau Administration Finances</v>
      </c>
      <c r="L8" s="178">
        <f>IF(Corr_Nom="","",Corr_Nom)</f>
      </c>
      <c r="M8" s="178" t="str">
        <f>IF(Corr_Adr="","",Corr_Adr)</f>
        <v>Rue des Petites Musses - 49 041  ANGERS CEDEX 01</v>
      </c>
      <c r="N8" s="178" t="str">
        <f>IF(Corr_Mail="","",Corr_Mail)</f>
        <v>baf@eg-angers,terre,defense,gouv,fr</v>
      </c>
      <c r="O8" s="178" t="str">
        <f>IF(Corr_Fax="","",Corr_Fax)</f>
        <v>0241688029</v>
      </c>
      <c r="P8" s="178" t="str">
        <f>IF(Corr_Tél="","",Corr_Tél)</f>
        <v>0241687521</v>
      </c>
      <c r="Q8" s="178">
        <f>IF((ST_0-1)=0,"",VLOOKUP((ST_0-1),T_Rech_ST,2,FALSE))</f>
      </c>
      <c r="R8" s="178">
        <f>IF((ST_Adj_0-1)=0,"",VLOOKUP((ST_Adj_0-1),T_Rech_ST_Adj,2,FALSE))</f>
      </c>
      <c r="S8" s="189">
        <f>IF(Date_Arriv_2="","",Date_Arriv_2)</f>
      </c>
      <c r="T8" s="189">
        <f>IF(Date_Dép_2="","",Date_Dép_2)</f>
      </c>
      <c r="U8" s="178">
        <f>IF(Motif_2="","",Motif_2)</f>
      </c>
      <c r="V8" s="189">
        <f>IF(Date_Arriv_3="","",Date_Arriv_3)</f>
      </c>
      <c r="W8" s="189">
        <f>IF(Date_Dép_3="","",Date_Dép_3)</f>
      </c>
      <c r="X8" s="178">
        <f>IF(Motif_3="","",Motif_3)</f>
      </c>
      <c r="Y8" s="189">
        <f>IF(Date_Arriv_4="","",Date_Arriv_4)</f>
      </c>
      <c r="Z8" s="189">
        <f>IF(Date_Dép_4="","",Date_Dép_4)</f>
      </c>
      <c r="AA8" s="178">
        <f>IF(Motif_4="","",Motif_4)</f>
      </c>
      <c r="AB8" s="189">
        <f>IF(Date_Arriv_5="","",Date_Arriv_5)</f>
      </c>
      <c r="AC8" s="189">
        <f>IF(Date_Dép_5="","",Date_Dép_5)</f>
      </c>
      <c r="AD8" s="178">
        <f>IF(Motif_5="","",Motif_5)</f>
      </c>
      <c r="AE8" s="189">
        <f>IF(Date_Arriv_6="","",Date_Arriv_6)</f>
      </c>
      <c r="AF8" s="189">
        <f>IF(Date_Dép_6="","",Date_Dép_6)</f>
      </c>
      <c r="AG8" s="178">
        <f>IF(Motif_6="","",Motif_6)</f>
      </c>
      <c r="AH8" s="189">
        <f>IF(Date_Arriv_7="","",Date_Arriv_7)</f>
      </c>
      <c r="AI8" s="189">
        <f>IF(Date_Dép_7="","",Date_Dép_7)</f>
      </c>
      <c r="AJ8" s="178">
        <f>IF(Motif_7="","",Motif_7)</f>
      </c>
      <c r="AK8" s="189" t="e">
        <f>IF(Date_Arriv_8="","",Date_Arriv_8)</f>
        <v>#REF!</v>
      </c>
      <c r="AL8" s="189" t="e">
        <f>IF(Date_Dép_8="","",Date_Dép_8)</f>
        <v>#REF!</v>
      </c>
      <c r="AM8" s="178" t="e">
        <f>IF(Motif_8="","",Motif_8)</f>
        <v>#REF!</v>
      </c>
      <c r="AN8" s="176" t="s">
        <v>3310</v>
      </c>
    </row>
    <row r="9" spans="1:39" ht="13.5" customHeight="1">
      <c r="A9" s="192"/>
      <c r="B9" s="193">
        <v>0</v>
      </c>
      <c r="C9" s="193">
        <v>0</v>
      </c>
      <c r="D9" s="193">
        <v>1</v>
      </c>
      <c r="E9" s="193">
        <v>2</v>
      </c>
      <c r="F9" s="193">
        <v>3</v>
      </c>
      <c r="G9" s="193">
        <v>4</v>
      </c>
      <c r="H9" s="193">
        <v>5</v>
      </c>
      <c r="I9" s="193">
        <v>6</v>
      </c>
      <c r="J9" s="193">
        <v>7</v>
      </c>
      <c r="K9" s="193">
        <v>8</v>
      </c>
      <c r="L9" s="193">
        <v>9</v>
      </c>
      <c r="M9" s="193">
        <v>10</v>
      </c>
      <c r="N9" s="193">
        <v>11</v>
      </c>
      <c r="O9" s="193">
        <v>12</v>
      </c>
      <c r="P9" s="193">
        <v>13</v>
      </c>
      <c r="Q9" s="193">
        <v>14</v>
      </c>
      <c r="R9" s="193">
        <v>15</v>
      </c>
      <c r="S9" s="193">
        <v>16</v>
      </c>
      <c r="T9" s="193">
        <v>17</v>
      </c>
      <c r="U9" s="193">
        <v>18</v>
      </c>
      <c r="V9" s="193">
        <v>19</v>
      </c>
      <c r="W9" s="193">
        <v>20</v>
      </c>
      <c r="X9" s="193">
        <v>21</v>
      </c>
      <c r="Y9" s="193">
        <v>22</v>
      </c>
      <c r="Z9" s="193">
        <v>23</v>
      </c>
      <c r="AA9" s="193">
        <v>24</v>
      </c>
      <c r="AB9" s="193">
        <v>25</v>
      </c>
      <c r="AC9" s="193">
        <v>26</v>
      </c>
      <c r="AD9" s="193">
        <v>27</v>
      </c>
      <c r="AE9" s="193">
        <v>28</v>
      </c>
      <c r="AF9" s="193">
        <v>29</v>
      </c>
      <c r="AG9" s="193">
        <v>30</v>
      </c>
      <c r="AH9" s="193">
        <v>31</v>
      </c>
      <c r="AI9" s="193">
        <v>32</v>
      </c>
      <c r="AJ9" s="193">
        <v>33</v>
      </c>
      <c r="AK9" s="193">
        <v>34</v>
      </c>
      <c r="AL9" s="193">
        <v>35</v>
      </c>
      <c r="AM9" s="193">
        <v>36</v>
      </c>
    </row>
    <row r="10" spans="1:10" ht="13.5" customHeight="1">
      <c r="A10" s="176"/>
      <c r="B10" s="176"/>
      <c r="C10" s="176"/>
      <c r="D10" s="176"/>
      <c r="E10" s="176"/>
      <c r="F10" s="176"/>
      <c r="G10" s="176"/>
      <c r="J10" s="176"/>
    </row>
    <row r="11" spans="1:36" ht="13.5" customHeight="1">
      <c r="A11" s="176"/>
      <c r="B11" s="176"/>
      <c r="C11" s="257" t="str">
        <f>C8</f>
        <v>DEFEN</v>
      </c>
      <c r="D11" s="259"/>
      <c r="E11" s="259"/>
      <c r="F11" s="259"/>
      <c r="G11" s="259"/>
      <c r="H11" s="260"/>
      <c r="J11" s="258" t="str">
        <f>J8</f>
        <v>DEFEN</v>
      </c>
      <c r="K11" s="259"/>
      <c r="L11" s="259"/>
      <c r="M11" s="226"/>
      <c r="N11" s="251"/>
      <c r="O11" s="176"/>
      <c r="T11" s="167" t="s">
        <v>3310</v>
      </c>
      <c r="U11" s="219">
        <f>U8</f>
      </c>
      <c r="V11" s="220"/>
      <c r="W11" s="220"/>
      <c r="X11" s="220"/>
      <c r="Y11" s="220"/>
      <c r="Z11" s="220"/>
      <c r="AA11" s="221"/>
      <c r="AD11" s="219">
        <f>AD8</f>
      </c>
      <c r="AE11" s="220"/>
      <c r="AF11" s="220"/>
      <c r="AG11" s="220"/>
      <c r="AH11" s="220"/>
      <c r="AI11" s="220"/>
      <c r="AJ11" s="221"/>
    </row>
    <row r="12" spans="1:30" ht="13.5" customHeight="1">
      <c r="A12" s="167"/>
      <c r="B12" s="167"/>
      <c r="C12" s="222" t="str">
        <f>C7</f>
        <v>PRM_Min
(rappel)</v>
      </c>
      <c r="D12" s="223"/>
      <c r="E12" s="176"/>
      <c r="F12" s="176"/>
      <c r="G12" s="176"/>
      <c r="H12" s="176"/>
      <c r="I12" s="176"/>
      <c r="J12" s="224" t="str">
        <f>J7</f>
        <v>Corr_Min</v>
      </c>
      <c r="K12" s="176"/>
      <c r="L12" s="176"/>
      <c r="M12" s="176"/>
      <c r="N12" s="176"/>
      <c r="O12" s="176"/>
      <c r="P12" s="176"/>
      <c r="T12" s="168"/>
      <c r="U12" s="225" t="str">
        <f>U7</f>
        <v>Motif_2</v>
      </c>
      <c r="AD12" s="225" t="str">
        <f>AD7</f>
        <v>Motif_5</v>
      </c>
    </row>
    <row r="13" spans="1:10" ht="13.5" customHeight="1">
      <c r="A13" s="167"/>
      <c r="B13" s="167"/>
      <c r="C13" s="167"/>
      <c r="D13" s="167"/>
      <c r="J13" s="167"/>
    </row>
    <row r="14" spans="1:39" ht="13.5" customHeight="1">
      <c r="A14" s="176"/>
      <c r="B14" s="176"/>
      <c r="C14" s="176"/>
      <c r="D14" s="257" t="str">
        <f>D8</f>
        <v>Directeur de l'établissement d'infrastructure de la défense</v>
      </c>
      <c r="E14" s="249"/>
      <c r="F14" s="249"/>
      <c r="G14" s="249"/>
      <c r="H14" s="249"/>
      <c r="I14" s="261"/>
      <c r="J14" s="176"/>
      <c r="K14" s="219" t="str">
        <f>K8</f>
        <v>Bureau Administration Finances</v>
      </c>
      <c r="L14" s="220"/>
      <c r="M14" s="220"/>
      <c r="N14" s="226"/>
      <c r="O14" s="251"/>
      <c r="Q14" s="219">
        <f>Q8</f>
      </c>
      <c r="R14" s="220"/>
      <c r="S14" s="220"/>
      <c r="T14" s="220"/>
      <c r="U14" s="220"/>
      <c r="V14" s="221"/>
      <c r="X14" s="219">
        <f>X8</f>
      </c>
      <c r="Y14" s="220"/>
      <c r="Z14" s="220"/>
      <c r="AA14" s="220"/>
      <c r="AB14" s="220"/>
      <c r="AC14" s="220"/>
      <c r="AD14" s="221"/>
      <c r="AG14" s="219">
        <f>AG8</f>
      </c>
      <c r="AH14" s="220"/>
      <c r="AI14" s="220"/>
      <c r="AJ14" s="220"/>
      <c r="AK14" s="220"/>
      <c r="AL14" s="220"/>
      <c r="AM14" s="221"/>
    </row>
    <row r="15" spans="1:33" ht="13.5" customHeight="1">
      <c r="A15" s="176"/>
      <c r="B15" s="176"/>
      <c r="C15" s="176"/>
      <c r="D15" s="225" t="str">
        <f>D7</f>
        <v>PRM_Fonc</v>
      </c>
      <c r="E15" s="227"/>
      <c r="H15" s="168"/>
      <c r="J15" s="176"/>
      <c r="K15" s="225" t="str">
        <f>K7</f>
        <v>Corr_Serv</v>
      </c>
      <c r="L15" s="227"/>
      <c r="M15" s="168"/>
      <c r="N15" s="168"/>
      <c r="O15" s="168"/>
      <c r="P15" s="168"/>
      <c r="Q15" s="225" t="str">
        <f>Q7</f>
        <v>ST</v>
      </c>
      <c r="X15" s="225" t="str">
        <f>X7</f>
        <v>Motif_3</v>
      </c>
      <c r="AG15" s="225" t="str">
        <f>AG7</f>
        <v>Motif_6</v>
      </c>
    </row>
    <row r="16" spans="1:7" ht="13.5" customHeight="1">
      <c r="A16" s="176"/>
      <c r="B16" s="176"/>
      <c r="C16" s="176"/>
      <c r="D16" s="176"/>
      <c r="E16" s="176"/>
      <c r="F16" s="176"/>
      <c r="G16" s="199"/>
    </row>
    <row r="17" spans="1:42" ht="13.5" customHeight="1">
      <c r="A17" s="176"/>
      <c r="B17" s="176"/>
      <c r="C17" s="176"/>
      <c r="D17" s="176"/>
      <c r="E17" s="257">
        <f>E8</f>
      </c>
      <c r="F17" s="249"/>
      <c r="G17" s="249"/>
      <c r="H17" s="249"/>
      <c r="I17" s="249"/>
      <c r="J17" s="261"/>
      <c r="L17" s="219">
        <f>L8</f>
      </c>
      <c r="M17" s="220"/>
      <c r="N17" s="220"/>
      <c r="O17" s="220"/>
      <c r="P17" s="221"/>
      <c r="R17" s="257">
        <f>R8</f>
      </c>
      <c r="S17" s="249"/>
      <c r="T17" s="250"/>
      <c r="U17" s="249"/>
      <c r="V17" s="249"/>
      <c r="W17" s="221"/>
      <c r="AA17" s="219">
        <f>AA8</f>
      </c>
      <c r="AB17" s="220"/>
      <c r="AC17" s="220"/>
      <c r="AD17" s="220"/>
      <c r="AE17" s="220"/>
      <c r="AF17" s="220"/>
      <c r="AG17" s="221"/>
      <c r="AJ17" s="219">
        <f>AJ8</f>
      </c>
      <c r="AK17" s="220"/>
      <c r="AL17" s="220"/>
      <c r="AM17" s="220"/>
      <c r="AN17" s="220"/>
      <c r="AO17" s="220"/>
      <c r="AP17" s="221"/>
    </row>
    <row r="18" spans="5:36" ht="13.5" customHeight="1">
      <c r="E18" s="225" t="str">
        <f>E7</f>
        <v>PRM_Nom</v>
      </c>
      <c r="F18" s="227"/>
      <c r="H18" s="168"/>
      <c r="I18" s="168"/>
      <c r="J18" s="167"/>
      <c r="L18" s="225" t="str">
        <f>L7</f>
        <v>Corr_Nom</v>
      </c>
      <c r="M18" s="227"/>
      <c r="N18" s="168"/>
      <c r="O18" s="168"/>
      <c r="P18" s="168"/>
      <c r="Q18" s="168"/>
      <c r="R18" s="225" t="str">
        <f>R7</f>
        <v>ST_Adj</v>
      </c>
      <c r="U18" s="168"/>
      <c r="AA18" s="225" t="str">
        <f>AA7</f>
        <v>Motif_4</v>
      </c>
      <c r="AJ18" s="225" t="str">
        <f>AJ7</f>
        <v>Motif_7</v>
      </c>
    </row>
    <row r="19" ht="13.5" customHeight="1"/>
    <row r="20" spans="6:18" ht="13.5" customHeight="1">
      <c r="F20" s="257" t="str">
        <f>F8</f>
        <v>Rue des Petites Musses - 49 041  ANGERS CEDEX 01</v>
      </c>
      <c r="G20" s="249"/>
      <c r="H20" s="249"/>
      <c r="I20" s="249"/>
      <c r="J20" s="249"/>
      <c r="K20" s="261"/>
      <c r="M20" s="219" t="str">
        <f>M8</f>
        <v>Rue des Petites Musses - 49 041  ANGERS CEDEX 01</v>
      </c>
      <c r="N20" s="220"/>
      <c r="O20" s="220"/>
      <c r="P20" s="220"/>
      <c r="Q20" s="226"/>
      <c r="R20" s="221"/>
    </row>
    <row r="21" spans="6:18" ht="13.5" customHeight="1">
      <c r="F21" s="225" t="str">
        <f>F7</f>
        <v>PRM_Adr</v>
      </c>
      <c r="G21" s="227"/>
      <c r="H21" s="168"/>
      <c r="I21" s="168"/>
      <c r="M21" s="225" t="str">
        <f>M7</f>
        <v>Corr_Adr</v>
      </c>
      <c r="N21" s="227"/>
      <c r="O21" s="228"/>
      <c r="P21" s="168"/>
      <c r="Q21" s="168"/>
      <c r="R21" s="168"/>
    </row>
    <row r="22" ht="13.5" customHeight="1"/>
    <row r="23" spans="7:17" ht="13.5" customHeight="1">
      <c r="G23" s="257" t="str">
        <f>G8</f>
        <v>bel@eg-angers,terre,defense,gouv,fr</v>
      </c>
      <c r="H23" s="249"/>
      <c r="I23" s="249"/>
      <c r="J23" s="249"/>
      <c r="K23" s="249"/>
      <c r="L23" s="261"/>
      <c r="N23" s="219" t="str">
        <f>N8</f>
        <v>baf@eg-angers,terre,defense,gouv,fr</v>
      </c>
      <c r="O23" s="220"/>
      <c r="P23" s="220"/>
      <c r="Q23" s="221"/>
    </row>
    <row r="24" spans="7:18" ht="13.5" customHeight="1">
      <c r="G24" s="225" t="str">
        <f>G7</f>
        <v>PRM_Mail</v>
      </c>
      <c r="H24" s="227"/>
      <c r="I24" s="168"/>
      <c r="N24" s="225" t="str">
        <f>N7</f>
        <v>Corr_Mail</v>
      </c>
      <c r="O24" s="227"/>
      <c r="R24" s="168"/>
    </row>
    <row r="25" ht="13.5" customHeight="1"/>
  </sheetData>
  <mergeCells count="2">
    <mergeCell ref="B2:H2"/>
    <mergeCell ref="B6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"/>
  <dimension ref="C2:E9"/>
  <sheetViews>
    <sheetView workbookViewId="0" topLeftCell="A1">
      <selection activeCell="E2" sqref="E2:E9"/>
    </sheetView>
  </sheetViews>
  <sheetFormatPr defaultColWidth="11.421875" defaultRowHeight="12"/>
  <sheetData>
    <row r="2" spans="3:5" ht="12">
      <c r="C2" t="s">
        <v>2485</v>
      </c>
      <c r="E2" t="s">
        <v>2486</v>
      </c>
    </row>
    <row r="3" ht="12">
      <c r="E3" t="s">
        <v>2487</v>
      </c>
    </row>
    <row r="4" ht="12">
      <c r="E4" t="s">
        <v>2488</v>
      </c>
    </row>
    <row r="5" ht="12">
      <c r="E5" t="s">
        <v>2489</v>
      </c>
    </row>
    <row r="6" ht="12">
      <c r="E6" t="s">
        <v>2490</v>
      </c>
    </row>
    <row r="7" ht="12">
      <c r="E7" t="s">
        <v>2491</v>
      </c>
    </row>
    <row r="8" ht="12">
      <c r="E8" t="s">
        <v>430</v>
      </c>
    </row>
    <row r="9" ht="12">
      <c r="E9" t="s">
        <v>2492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dtoussaint-adc</dc:creator>
  <cp:keywords/>
  <dc:description/>
  <cp:lastModifiedBy>maillet</cp:lastModifiedBy>
  <cp:lastPrinted>2009-08-13T12:29:14Z</cp:lastPrinted>
  <dcterms:created xsi:type="dcterms:W3CDTF">2004-10-11T13:28:49Z</dcterms:created>
  <dcterms:modified xsi:type="dcterms:W3CDTF">2009-08-13T12:29:17Z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